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45" windowWidth="6000" windowHeight="5175"/>
  </bookViews>
  <sheets>
    <sheet name="Flows" sheetId="3" r:id="rId1"/>
    <sheet name="Torque" sheetId="4" r:id="rId2"/>
    <sheet name="MotorInverter Approx KW" sheetId="6" r:id="rId3"/>
  </sheets>
  <calcPr calcId="145621"/>
</workbook>
</file>

<file path=xl/calcChain.xml><?xml version="1.0" encoding="utf-8"?>
<calcChain xmlns="http://schemas.openxmlformats.org/spreadsheetml/2006/main">
  <c r="I19" i="3" l="1"/>
  <c r="J19" i="3" s="1"/>
  <c r="J50" i="3" l="1"/>
  <c r="C10" i="6" l="1"/>
  <c r="G48" i="3" l="1"/>
  <c r="G43" i="3"/>
  <c r="L50" i="3" l="1"/>
  <c r="L49" i="3"/>
  <c r="L48" i="3"/>
  <c r="J49" i="3"/>
  <c r="J48" i="3"/>
  <c r="I50" i="3"/>
  <c r="I49" i="3"/>
  <c r="I48" i="3"/>
  <c r="I33" i="3" l="1"/>
  <c r="J33" i="3" s="1"/>
  <c r="I32" i="3"/>
  <c r="J32" i="3" s="1"/>
  <c r="I23" i="3"/>
  <c r="J23" i="3" s="1"/>
  <c r="I54" i="3"/>
  <c r="J45" i="3"/>
  <c r="J44" i="3"/>
  <c r="J43" i="3"/>
  <c r="D45" i="3"/>
  <c r="I45" i="3" s="1"/>
  <c r="D44" i="3"/>
  <c r="I44" i="3" s="1"/>
  <c r="D43" i="3"/>
  <c r="I43" i="3" s="1"/>
  <c r="D39" i="3"/>
  <c r="I39" i="3"/>
  <c r="J39" i="3" s="1"/>
  <c r="D37" i="3"/>
  <c r="L37" i="3" s="1"/>
  <c r="I34" i="3"/>
  <c r="J34" i="3" s="1"/>
  <c r="I31" i="3"/>
  <c r="J31" i="3" s="1"/>
  <c r="D24" i="3"/>
  <c r="I24" i="3" s="1"/>
  <c r="J24" i="3" s="1"/>
  <c r="D25" i="3"/>
  <c r="I25" i="3" s="1"/>
  <c r="J25" i="3" s="1"/>
  <c r="D26" i="3"/>
  <c r="I26" i="3" s="1"/>
  <c r="J26" i="3" s="1"/>
  <c r="D14" i="3"/>
  <c r="F14" i="3" s="1"/>
  <c r="D15" i="3"/>
  <c r="I15" i="3" s="1"/>
  <c r="J15" i="3" s="1"/>
  <c r="D16" i="3"/>
  <c r="I16" i="3" s="1"/>
  <c r="J16" i="3" s="1"/>
  <c r="D17" i="3"/>
  <c r="I17" i="3" s="1"/>
  <c r="J17" i="3" s="1"/>
  <c r="D13" i="3"/>
  <c r="F13" i="3" s="1"/>
  <c r="D9" i="3"/>
  <c r="L9" i="3" s="1"/>
  <c r="D10" i="3"/>
  <c r="G10" i="3" s="1"/>
  <c r="D11" i="3"/>
  <c r="G11" i="3" s="1"/>
  <c r="D8" i="3"/>
  <c r="I8" i="3" s="1"/>
  <c r="J8" i="3" s="1"/>
  <c r="D7" i="3"/>
  <c r="I7" i="3" s="1"/>
  <c r="J7" i="3" s="1"/>
  <c r="G29" i="3"/>
  <c r="G54" i="3"/>
  <c r="G23" i="3"/>
  <c r="G31" i="3"/>
  <c r="G32" i="3"/>
  <c r="G33" i="3"/>
  <c r="C54" i="3"/>
  <c r="G20" i="3"/>
  <c r="G21" i="3"/>
  <c r="F20" i="3"/>
  <c r="F21" i="3"/>
  <c r="E20" i="3"/>
  <c r="E21" i="3"/>
  <c r="E19" i="3"/>
  <c r="I21" i="3"/>
  <c r="J21" i="3" s="1"/>
  <c r="I20" i="3"/>
  <c r="J20" i="3" s="1"/>
  <c r="I29" i="3"/>
  <c r="J29" i="3" s="1"/>
  <c r="L29" i="3"/>
  <c r="E29" i="3"/>
  <c r="E28" i="3"/>
  <c r="F29" i="3"/>
  <c r="I28" i="3"/>
  <c r="J28" i="3" s="1"/>
  <c r="L28" i="3"/>
  <c r="K54" i="3"/>
  <c r="L39" i="3"/>
  <c r="L34" i="3"/>
  <c r="G34" i="3"/>
  <c r="L33" i="3"/>
  <c r="L32" i="3"/>
  <c r="L31" i="3"/>
  <c r="F28" i="3"/>
  <c r="G25" i="3"/>
  <c r="L23" i="3"/>
  <c r="F23" i="3"/>
  <c r="L21" i="3"/>
  <c r="L20" i="3"/>
  <c r="L19" i="3"/>
  <c r="G19" i="3"/>
  <c r="F19" i="3"/>
  <c r="G17" i="3"/>
  <c r="G16" i="3"/>
  <c r="G14" i="3"/>
  <c r="G9" i="4"/>
  <c r="L17" i="3"/>
  <c r="F10" i="3"/>
  <c r="L10" i="3"/>
  <c r="F17" i="3"/>
  <c r="G39" i="3"/>
  <c r="G9" i="3" l="1"/>
  <c r="F24" i="3"/>
  <c r="L11" i="3"/>
  <c r="L26" i="3"/>
  <c r="L7" i="3"/>
  <c r="L16" i="3"/>
  <c r="F16" i="3"/>
  <c r="G7" i="3"/>
  <c r="L44" i="3"/>
  <c r="L24" i="3"/>
  <c r="L8" i="3"/>
  <c r="G8" i="3"/>
  <c r="L15" i="3"/>
  <c r="I10" i="3"/>
  <c r="J10" i="3" s="1"/>
  <c r="F8" i="3"/>
  <c r="G37" i="3"/>
  <c r="G24" i="3"/>
  <c r="I37" i="3"/>
  <c r="J37" i="3" s="1"/>
  <c r="L43" i="3"/>
  <c r="F11" i="3"/>
  <c r="G13" i="3"/>
  <c r="F15" i="3"/>
  <c r="F26" i="3"/>
  <c r="L45" i="3"/>
  <c r="I9" i="3"/>
  <c r="J9" i="3" s="1"/>
  <c r="I11" i="3"/>
  <c r="J11" i="3" s="1"/>
  <c r="F7" i="3"/>
  <c r="F9" i="3"/>
  <c r="L13" i="3"/>
  <c r="G15" i="3"/>
  <c r="F25" i="3"/>
  <c r="G26" i="3"/>
  <c r="I13" i="3"/>
  <c r="J13" i="3" s="1"/>
  <c r="I14" i="3"/>
  <c r="J14" i="3" s="1"/>
  <c r="L14" i="3"/>
  <c r="L25" i="3"/>
</calcChain>
</file>

<file path=xl/sharedStrings.xml><?xml version="1.0" encoding="utf-8"?>
<sst xmlns="http://schemas.openxmlformats.org/spreadsheetml/2006/main" count="97" uniqueCount="70">
  <si>
    <t>@ 60 bar discharge approx.</t>
  </si>
  <si>
    <t>req'd flow</t>
  </si>
  <si>
    <t>Req'd</t>
  </si>
  <si>
    <t>Pump</t>
  </si>
  <si>
    <t>Cam</t>
  </si>
  <si>
    <t>litre/rev</t>
  </si>
  <si>
    <t>@1450 r.p.m.</t>
  </si>
  <si>
    <t>@960 r.p.m.</t>
  </si>
  <si>
    <t>@730 r.p.m.</t>
  </si>
  <si>
    <t>litres/min</t>
  </si>
  <si>
    <t>r.p.m.</t>
  </si>
  <si>
    <t>l/min</t>
  </si>
  <si>
    <t>G20/21/22</t>
  </si>
  <si>
    <t>X</t>
  </si>
  <si>
    <t>E</t>
  </si>
  <si>
    <t>S</t>
  </si>
  <si>
    <t>B</t>
  </si>
  <si>
    <t>G</t>
  </si>
  <si>
    <t>G03/13</t>
  </si>
  <si>
    <t>G10/12</t>
  </si>
  <si>
    <t>I</t>
  </si>
  <si>
    <t>G25</t>
  </si>
  <si>
    <t>@1050 max</t>
  </si>
  <si>
    <t>G35</t>
  </si>
  <si>
    <t>@1150 max</t>
  </si>
  <si>
    <t>Cu m/hr</t>
  </si>
  <si>
    <t>Imp galls/min</t>
  </si>
  <si>
    <t>US Galls/hr</t>
  </si>
  <si>
    <t>US G/min</t>
  </si>
  <si>
    <t>Flows</t>
  </si>
  <si>
    <t>Actual flows may vary by +/- 5%</t>
  </si>
  <si>
    <t>Discharge pressure here(bar)</t>
  </si>
  <si>
    <t>for kW calculation</t>
  </si>
  <si>
    <t>Power kW @ SG=1</t>
  </si>
  <si>
    <t>G04</t>
  </si>
  <si>
    <t>G15/17</t>
  </si>
  <si>
    <t>Torque Calculation for Hydra-Cell pumps</t>
  </si>
  <si>
    <t>Using:</t>
  </si>
  <si>
    <t>Nm =</t>
  </si>
  <si>
    <t>kW</t>
  </si>
  <si>
    <t>ENTER</t>
  </si>
  <si>
    <t>&gt;</t>
  </si>
  <si>
    <t>kW:</t>
  </si>
  <si>
    <t>speed, r.p.m.:</t>
  </si>
  <si>
    <t>Torque required =</t>
  </si>
  <si>
    <t>Nm</t>
  </si>
  <si>
    <t>Absorbed Power, before Transmission Losses</t>
  </si>
  <si>
    <t>(Flows at 170 bar)</t>
  </si>
  <si>
    <t>@138 bar</t>
  </si>
  <si>
    <t>Enter</t>
  </si>
  <si>
    <t>&lt;Enter</t>
  </si>
  <si>
    <r>
      <t>Very Important Note</t>
    </r>
    <r>
      <rPr>
        <sz val="16"/>
        <rFont val="Arial"/>
        <family val="2"/>
      </rPr>
      <t xml:space="preserve">                                                                                                                                                                                                                                   The value given for the KW absorbed power is for the pump not the motor.                             In selecting the right motor you must check the motor data sheet and make sure that the motor chosen will give the power at the specific RPM  </t>
    </r>
  </si>
  <si>
    <t>All input is done in the yellow boxes                                                                                1. Input the maximum disscarge pressure in cell K2             2. Input the requirred flow rate in column H and then the chosen row for the pump and CAM choice.</t>
  </si>
  <si>
    <t>T8045</t>
  </si>
  <si>
    <t>@450 rpm</t>
  </si>
  <si>
    <t>(207 bar)</t>
  </si>
  <si>
    <t>(103 bar)</t>
  </si>
  <si>
    <t>(35 bar)</t>
  </si>
  <si>
    <t>@200 rpm                  (Minimum Speed)</t>
  </si>
  <si>
    <t>Pick 207 bar, 103 bar or 35 bar row to enter the flow rate. Pick the row which is closest to the operating discharge pressure.</t>
  </si>
  <si>
    <t>T8030</t>
  </si>
  <si>
    <t>(35 Bar)</t>
  </si>
  <si>
    <t>(172 Bar)</t>
  </si>
  <si>
    <t>(345 Bar)</t>
  </si>
  <si>
    <t>Minimum speed at input discharge pressure RPM</t>
  </si>
  <si>
    <t>Mains supply frequency f1 (Hz)</t>
  </si>
  <si>
    <t>Requirred frequency for rpm f2 (Hz)</t>
  </si>
  <si>
    <t>Power of motor at supply frenquency  P1 (KW)</t>
  </si>
  <si>
    <t>Approx Power of motor at requirred RPM P2 (KW)</t>
  </si>
  <si>
    <t>Flow L/min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</si>
</sst>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00"/>
    <numFmt numFmtId="165" formatCode="0.0000"/>
    <numFmt numFmtId="166" formatCode="0.000"/>
    <numFmt numFmtId="167" formatCode="0.0"/>
    <numFmt numFmtId="168" formatCode="0.000000"/>
  </numFmts>
  <fonts count="31" x14ac:knownFonts="1">
    <font>
      <sz val="10"/>
      <name val="Arial"/>
    </font>
    <font>
      <b/>
      <i/>
      <sz val="16"/>
      <color indexed="16"/>
      <name val="Arial"/>
      <family val="2"/>
    </font>
    <font>
      <b/>
      <sz val="16"/>
      <name val="Arial"/>
      <family val="2"/>
    </font>
    <font>
      <b/>
      <sz val="10"/>
      <name val="Arial"/>
      <family val="2"/>
    </font>
    <font>
      <b/>
      <i/>
      <sz val="12"/>
      <color indexed="10"/>
      <name val="Arial"/>
      <family val="2"/>
    </font>
    <font>
      <sz val="10"/>
      <color indexed="18"/>
      <name val="Arial"/>
      <family val="2"/>
    </font>
    <font>
      <sz val="10"/>
      <color indexed="10"/>
      <name val="Arial"/>
      <family val="2"/>
    </font>
    <font>
      <i/>
      <sz val="10"/>
      <name val="Arial"/>
      <family val="2"/>
    </font>
    <font>
      <b/>
      <i/>
      <sz val="14"/>
      <color indexed="10"/>
      <name val="Arial"/>
      <family val="2"/>
    </font>
    <font>
      <b/>
      <i/>
      <sz val="28"/>
      <color indexed="16"/>
      <name val="Times New Roman"/>
      <family val="1"/>
    </font>
    <font>
      <sz val="10"/>
      <name val="Arial"/>
      <family val="2"/>
    </font>
    <font>
      <sz val="10"/>
      <color indexed="16"/>
      <name val="Arial"/>
      <family val="2"/>
    </font>
    <font>
      <b/>
      <i/>
      <sz val="18"/>
      <color indexed="16"/>
      <name val="Arial"/>
      <family val="2"/>
    </font>
    <font>
      <sz val="14"/>
      <color indexed="16"/>
      <name val="Arial"/>
      <family val="2"/>
    </font>
    <font>
      <sz val="14"/>
      <name val="Arial"/>
      <family val="2"/>
    </font>
    <font>
      <sz val="14"/>
      <color indexed="10"/>
      <name val="Arial"/>
      <family val="2"/>
    </font>
    <font>
      <b/>
      <sz val="14"/>
      <color indexed="10"/>
      <name val="Arial"/>
      <family val="2"/>
    </font>
    <font>
      <sz val="10"/>
      <color indexed="9"/>
      <name val="Arial"/>
      <family val="2"/>
    </font>
    <font>
      <b/>
      <i/>
      <sz val="10"/>
      <color indexed="9"/>
      <name val="Arial"/>
      <family val="2"/>
    </font>
    <font>
      <b/>
      <i/>
      <sz val="12"/>
      <color indexed="9"/>
      <name val="Arial"/>
      <family val="2"/>
    </font>
    <font>
      <b/>
      <sz val="10"/>
      <color indexed="18"/>
      <name val="Arial"/>
      <family val="2"/>
    </font>
    <font>
      <b/>
      <i/>
      <sz val="10"/>
      <color indexed="10"/>
      <name val="Arial"/>
      <family val="2"/>
    </font>
    <font>
      <b/>
      <i/>
      <sz val="10"/>
      <color indexed="13"/>
      <name val="Arial"/>
      <family val="2"/>
    </font>
    <font>
      <b/>
      <sz val="26"/>
      <color indexed="10"/>
      <name val="Arial"/>
      <family val="2"/>
    </font>
    <font>
      <sz val="16"/>
      <name val="Arial"/>
      <family val="2"/>
    </font>
    <font>
      <b/>
      <sz val="18"/>
      <name val="Arial"/>
      <family val="2"/>
    </font>
    <font>
      <sz val="10"/>
      <color theme="0"/>
      <name val="Arial"/>
      <family val="2"/>
    </font>
    <font>
      <b/>
      <sz val="10"/>
      <color theme="0"/>
      <name val="Arial"/>
      <family val="2"/>
    </font>
    <font>
      <b/>
      <sz val="10"/>
      <color rgb="FFFF0000"/>
      <name val="Arial"/>
      <family val="2"/>
    </font>
    <font>
      <b/>
      <sz val="10"/>
      <color rgb="FF002060"/>
      <name val="Arial"/>
      <family val="2"/>
    </font>
    <font>
      <sz val="18"/>
      <name val="Arial"/>
      <family val="2"/>
    </font>
  </fonts>
  <fills count="12">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2"/>
        <bgColor indexed="64"/>
      </patternFill>
    </fill>
    <fill>
      <patternFill patternType="solid">
        <fgColor indexed="9"/>
        <bgColor indexed="64"/>
      </patternFill>
    </fill>
    <fill>
      <patternFill patternType="solid">
        <fgColor indexed="43"/>
        <bgColor indexed="64"/>
      </patternFill>
    </fill>
    <fill>
      <patternFill patternType="solid">
        <fgColor indexed="18"/>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30">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10"/>
      </left>
      <right/>
      <top/>
      <bottom/>
      <diagonal/>
    </border>
    <border>
      <left style="thick">
        <color indexed="10"/>
      </left>
      <right/>
      <top/>
      <bottom style="thick">
        <color indexed="10"/>
      </bottom>
      <diagonal/>
    </border>
    <border>
      <left/>
      <right/>
      <top/>
      <bottom style="thick">
        <color indexed="10"/>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ck">
        <color indexed="10"/>
      </left>
      <right/>
      <top style="medium">
        <color indexed="64"/>
      </top>
      <bottom/>
      <diagonal/>
    </border>
    <border>
      <left/>
      <right style="medium">
        <color indexed="64"/>
      </right>
      <top/>
      <bottom style="thick">
        <color indexed="10"/>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94">
    <xf numFmtId="0" fontId="0" fillId="0" borderId="0" xfId="0"/>
    <xf numFmtId="0" fontId="0" fillId="4" borderId="0" xfId="0" applyFill="1"/>
    <xf numFmtId="0" fontId="11" fillId="4" borderId="0" xfId="0" applyFont="1" applyFill="1"/>
    <xf numFmtId="0" fontId="12" fillId="2" borderId="0" xfId="0" applyFont="1" applyFill="1"/>
    <xf numFmtId="0" fontId="13" fillId="2" borderId="0" xfId="0" applyFont="1" applyFill="1"/>
    <xf numFmtId="0" fontId="14" fillId="4" borderId="0" xfId="0" applyFont="1" applyFill="1"/>
    <xf numFmtId="0" fontId="14" fillId="0" borderId="0" xfId="0" applyFont="1"/>
    <xf numFmtId="0" fontId="14" fillId="5" borderId="0" xfId="0" applyFont="1" applyFill="1"/>
    <xf numFmtId="0" fontId="14" fillId="5" borderId="6" xfId="0" applyFont="1" applyFill="1" applyBorder="1" applyAlignment="1">
      <alignment horizontal="center"/>
    </xf>
    <xf numFmtId="0" fontId="0" fillId="5" borderId="0" xfId="0" applyFill="1"/>
    <xf numFmtId="0" fontId="14" fillId="5" borderId="0" xfId="0" applyFont="1" applyFill="1" applyAlignment="1">
      <alignment horizontal="center"/>
    </xf>
    <xf numFmtId="0" fontId="15" fillId="5" borderId="0" xfId="0" applyFont="1" applyFill="1"/>
    <xf numFmtId="0" fontId="16" fillId="5" borderId="0" xfId="0" applyFont="1" applyFill="1"/>
    <xf numFmtId="0" fontId="15" fillId="2" borderId="7" xfId="0" applyFont="1" applyFill="1" applyBorder="1" applyAlignment="1">
      <alignment horizontal="center"/>
    </xf>
    <xf numFmtId="0" fontId="14" fillId="6" borderId="9" xfId="0" applyFont="1" applyFill="1" applyBorder="1" applyAlignment="1">
      <alignment horizontal="center"/>
    </xf>
    <xf numFmtId="0" fontId="5" fillId="6" borderId="0" xfId="0" applyFont="1" applyFill="1" applyBorder="1" applyAlignment="1" applyProtection="1">
      <alignment horizontal="left"/>
      <protection locked="0"/>
    </xf>
    <xf numFmtId="0" fontId="0" fillId="0" borderId="0" xfId="0" applyAlignment="1">
      <alignment horizontal="center"/>
    </xf>
    <xf numFmtId="0" fontId="30" fillId="0" borderId="13" xfId="0" applyFont="1" applyBorder="1"/>
    <xf numFmtId="0" fontId="30" fillId="10" borderId="14" xfId="0" applyFont="1" applyFill="1" applyBorder="1" applyAlignment="1" applyProtection="1">
      <alignment horizontal="center"/>
      <protection locked="0"/>
    </xf>
    <xf numFmtId="0" fontId="0" fillId="0" borderId="20" xfId="0" applyBorder="1"/>
    <xf numFmtId="0" fontId="30" fillId="0" borderId="15" xfId="0" applyFont="1" applyBorder="1"/>
    <xf numFmtId="0" fontId="30" fillId="0" borderId="0" xfId="0" applyFont="1" applyBorder="1" applyAlignment="1">
      <alignment horizontal="center"/>
    </xf>
    <xf numFmtId="0" fontId="0" fillId="0" borderId="4" xfId="0" applyBorder="1"/>
    <xf numFmtId="0" fontId="30" fillId="10" borderId="0" xfId="0" applyFont="1" applyFill="1" applyBorder="1" applyAlignment="1" applyProtection="1">
      <alignment horizontal="center"/>
      <protection locked="0"/>
    </xf>
    <xf numFmtId="0" fontId="30" fillId="0" borderId="16" xfId="0" applyFont="1" applyBorder="1"/>
    <xf numFmtId="0" fontId="0" fillId="0" borderId="5" xfId="0" applyBorder="1"/>
    <xf numFmtId="0" fontId="30" fillId="11" borderId="6" xfId="0" applyFont="1" applyFill="1" applyBorder="1" applyAlignment="1">
      <alignment horizontal="center"/>
    </xf>
    <xf numFmtId="2" fontId="28" fillId="6" borderId="22" xfId="0" applyNumberFormat="1" applyFont="1" applyFill="1" applyBorder="1" applyAlignment="1" applyProtection="1">
      <alignment horizontal="center" vertical="center"/>
      <protection locked="0"/>
    </xf>
    <xf numFmtId="0" fontId="28" fillId="6" borderId="22" xfId="0" applyFont="1" applyFill="1" applyBorder="1" applyAlignment="1" applyProtection="1">
      <alignment horizontal="center" vertical="center"/>
      <protection locked="0"/>
    </xf>
    <xf numFmtId="2" fontId="28" fillId="6" borderId="9" xfId="0" applyNumberFormat="1" applyFont="1" applyFill="1" applyBorder="1" applyAlignment="1" applyProtection="1">
      <alignment horizontal="center" vertical="center"/>
      <protection locked="0"/>
    </xf>
    <xf numFmtId="0" fontId="28" fillId="6" borderId="9" xfId="0" applyFont="1" applyFill="1" applyBorder="1" applyAlignment="1" applyProtection="1">
      <alignment horizontal="center" vertical="center"/>
      <protection locked="0"/>
    </xf>
    <xf numFmtId="2" fontId="28" fillId="0" borderId="10" xfId="0" applyNumberFormat="1" applyFont="1" applyFill="1" applyBorder="1" applyAlignment="1" applyProtection="1">
      <alignment horizontal="center" vertical="center"/>
      <protection locked="0"/>
    </xf>
    <xf numFmtId="0" fontId="28" fillId="0" borderId="10" xfId="0" applyFont="1" applyFill="1" applyBorder="1" applyAlignment="1" applyProtection="1">
      <alignment horizontal="center" vertical="center"/>
      <protection locked="0"/>
    </xf>
    <xf numFmtId="167" fontId="28" fillId="6" borderId="9" xfId="0" applyNumberFormat="1" applyFont="1" applyFill="1" applyBorder="1" applyAlignment="1" applyProtection="1">
      <alignment horizontal="center" vertical="center"/>
      <protection locked="0"/>
    </xf>
    <xf numFmtId="167" fontId="28" fillId="0" borderId="10" xfId="0" applyNumberFormat="1" applyFont="1" applyFill="1" applyBorder="1" applyAlignment="1" applyProtection="1">
      <alignment horizontal="center" vertical="center"/>
      <protection locked="0"/>
    </xf>
    <xf numFmtId="1" fontId="28" fillId="6" borderId="9" xfId="0" applyNumberFormat="1" applyFont="1" applyFill="1" applyBorder="1" applyAlignment="1" applyProtection="1">
      <alignment horizontal="center" vertical="center"/>
      <protection locked="0"/>
    </xf>
    <xf numFmtId="166" fontId="28" fillId="6" borderId="9" xfId="0" applyNumberFormat="1" applyFont="1" applyFill="1" applyBorder="1" applyAlignment="1" applyProtection="1">
      <alignment horizontal="center" vertical="center"/>
      <protection locked="0"/>
    </xf>
    <xf numFmtId="1" fontId="28" fillId="6" borderId="11" xfId="0" applyNumberFormat="1" applyFont="1" applyFill="1" applyBorder="1" applyAlignment="1" applyProtection="1">
      <alignment horizontal="center" vertical="center"/>
      <protection locked="0"/>
    </xf>
    <xf numFmtId="0" fontId="28" fillId="6" borderId="11" xfId="0" applyFont="1" applyFill="1" applyBorder="1" applyAlignment="1" applyProtection="1">
      <alignment horizontal="center" vertical="center"/>
      <protection locked="0"/>
    </xf>
    <xf numFmtId="0" fontId="23" fillId="6" borderId="7" xfId="0" applyFont="1" applyFill="1" applyBorder="1" applyAlignment="1" applyProtection="1">
      <alignment horizontal="center" vertical="center"/>
      <protection locked="0"/>
    </xf>
    <xf numFmtId="0" fontId="14" fillId="5" borderId="0" xfId="0" applyFont="1" applyFill="1" applyAlignment="1">
      <alignment horizontal="center"/>
    </xf>
    <xf numFmtId="0" fontId="28" fillId="0" borderId="10" xfId="0" applyFont="1" applyFill="1" applyBorder="1" applyAlignment="1" applyProtection="1">
      <alignment horizontal="center" vertical="center"/>
    </xf>
    <xf numFmtId="0" fontId="0" fillId="8" borderId="13" xfId="0" applyFill="1" applyBorder="1" applyProtection="1"/>
    <xf numFmtId="0" fontId="0" fillId="8" borderId="14" xfId="0" applyFill="1" applyBorder="1" applyProtection="1"/>
    <xf numFmtId="0" fontId="0" fillId="7" borderId="25" xfId="0" applyFill="1" applyBorder="1" applyProtection="1"/>
    <xf numFmtId="0" fontId="0" fillId="7" borderId="14" xfId="0" applyFill="1" applyBorder="1" applyProtection="1"/>
    <xf numFmtId="0" fontId="0" fillId="7" borderId="20" xfId="0" applyFill="1" applyBorder="1" applyProtection="1"/>
    <xf numFmtId="0" fontId="0" fillId="0" borderId="0" xfId="0" applyProtection="1"/>
    <xf numFmtId="0" fontId="9" fillId="8" borderId="15" xfId="0" applyFont="1" applyFill="1" applyBorder="1" applyAlignment="1" applyProtection="1">
      <alignment vertical="center"/>
    </xf>
    <xf numFmtId="0" fontId="9" fillId="8" borderId="0" xfId="0" applyFont="1" applyFill="1" applyBorder="1" applyAlignment="1" applyProtection="1">
      <alignment vertical="center"/>
    </xf>
    <xf numFmtId="0" fontId="0" fillId="8" borderId="0" xfId="0" applyFill="1" applyBorder="1" applyProtection="1"/>
    <xf numFmtId="0" fontId="17" fillId="7" borderId="17" xfId="0" applyFont="1" applyFill="1" applyBorder="1" applyProtection="1"/>
    <xf numFmtId="0" fontId="22" fillId="7" borderId="0" xfId="0" applyFont="1" applyFill="1" applyBorder="1" applyAlignment="1" applyProtection="1">
      <alignment horizontal="right" vertical="top" wrapText="1"/>
    </xf>
    <xf numFmtId="0" fontId="22" fillId="7" borderId="0" xfId="0" applyFont="1" applyFill="1" applyBorder="1" applyAlignment="1" applyProtection="1">
      <alignment horizontal="left" vertical="center" wrapText="1"/>
    </xf>
    <xf numFmtId="0" fontId="22" fillId="7" borderId="4" xfId="0" applyFont="1" applyFill="1" applyBorder="1" applyAlignment="1" applyProtection="1">
      <alignment vertical="center" wrapText="1"/>
    </xf>
    <xf numFmtId="0" fontId="10" fillId="0" borderId="13" xfId="0" applyFont="1" applyFill="1" applyBorder="1" applyAlignment="1" applyProtection="1">
      <alignment horizontal="center" vertical="center" wrapText="1"/>
    </xf>
    <xf numFmtId="0" fontId="0" fillId="0" borderId="14" xfId="0" applyFill="1" applyBorder="1" applyAlignment="1" applyProtection="1">
      <alignment horizontal="center" vertical="center" wrapText="1"/>
    </xf>
    <xf numFmtId="0" fontId="0" fillId="0" borderId="20" xfId="0" applyFill="1" applyBorder="1" applyAlignment="1" applyProtection="1">
      <alignment horizontal="center" vertical="center" wrapText="1"/>
    </xf>
    <xf numFmtId="0" fontId="1" fillId="8" borderId="15" xfId="0" applyFont="1" applyFill="1" applyBorder="1" applyProtection="1"/>
    <xf numFmtId="0" fontId="2" fillId="8" borderId="0" xfId="0" applyFont="1" applyFill="1" applyBorder="1" applyProtection="1"/>
    <xf numFmtId="0" fontId="3" fillId="8" borderId="0" xfId="0" applyFont="1" applyFill="1" applyBorder="1" applyProtection="1"/>
    <xf numFmtId="0" fontId="19" fillId="7" borderId="18" xfId="0" applyFont="1" applyFill="1" applyBorder="1" applyProtection="1"/>
    <xf numFmtId="0" fontId="19" fillId="7" borderId="19" xfId="0" applyFont="1" applyFill="1" applyBorder="1" applyProtection="1"/>
    <xf numFmtId="0" fontId="18" fillId="7" borderId="19" xfId="0" quotePrefix="1" applyFont="1" applyFill="1" applyBorder="1" applyProtection="1"/>
    <xf numFmtId="0" fontId="17" fillId="7" borderId="19" xfId="0" applyFont="1" applyFill="1" applyBorder="1" applyProtection="1"/>
    <xf numFmtId="0" fontId="6" fillId="7" borderId="26" xfId="0" applyFont="1" applyFill="1" applyBorder="1" applyProtection="1"/>
    <xf numFmtId="0" fontId="0" fillId="0" borderId="15"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4" xfId="0" applyFill="1" applyBorder="1" applyAlignment="1" applyProtection="1">
      <alignment horizontal="center" vertical="center" wrapText="1"/>
    </xf>
    <xf numFmtId="0" fontId="0" fillId="8" borderId="15" xfId="0" applyFill="1" applyBorder="1" applyProtection="1"/>
    <xf numFmtId="0" fontId="4" fillId="8" borderId="0" xfId="0" applyFont="1" applyFill="1" applyBorder="1" applyProtection="1"/>
    <xf numFmtId="0" fontId="8" fillId="8" borderId="0" xfId="0" applyFont="1" applyFill="1" applyBorder="1" applyAlignment="1" applyProtection="1">
      <alignment horizontal="right"/>
    </xf>
    <xf numFmtId="0" fontId="4" fillId="8" borderId="0" xfId="0" quotePrefix="1" applyFont="1" applyFill="1" applyBorder="1" applyProtection="1"/>
    <xf numFmtId="0" fontId="6" fillId="8" borderId="0" xfId="0" applyFont="1" applyFill="1" applyBorder="1" applyProtection="1"/>
    <xf numFmtId="0" fontId="6" fillId="8" borderId="4" xfId="0" applyFont="1" applyFill="1" applyBorder="1" applyProtection="1"/>
    <xf numFmtId="0" fontId="0" fillId="0" borderId="16" xfId="0" applyFill="1" applyBorder="1" applyAlignment="1" applyProtection="1">
      <alignment horizontal="center" vertical="center" wrapText="1"/>
    </xf>
    <xf numFmtId="0" fontId="0" fillId="0" borderId="6" xfId="0"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26" fillId="9" borderId="15" xfId="0" applyFont="1" applyFill="1" applyBorder="1" applyAlignment="1" applyProtection="1">
      <alignment horizontal="center" vertical="center"/>
    </xf>
    <xf numFmtId="0" fontId="27" fillId="9" borderId="0" xfId="0" applyFont="1" applyFill="1" applyBorder="1" applyAlignment="1" applyProtection="1">
      <alignment horizontal="center" vertical="center"/>
    </xf>
    <xf numFmtId="0" fontId="26" fillId="9" borderId="0" xfId="0" applyFont="1" applyFill="1" applyBorder="1" applyAlignment="1" applyProtection="1">
      <alignment horizontal="center" vertical="center"/>
    </xf>
    <xf numFmtId="0" fontId="27" fillId="9" borderId="0" xfId="0" quotePrefix="1" applyFont="1" applyFill="1" applyBorder="1" applyAlignment="1" applyProtection="1">
      <alignment horizontal="center" vertical="center"/>
    </xf>
    <xf numFmtId="0" fontId="27" fillId="9" borderId="0" xfId="0" applyFont="1" applyFill="1" applyBorder="1" applyAlignment="1" applyProtection="1">
      <alignment horizontal="center" vertical="center"/>
    </xf>
    <xf numFmtId="0" fontId="27" fillId="9" borderId="0" xfId="0" applyFont="1" applyFill="1" applyBorder="1" applyAlignment="1" applyProtection="1">
      <alignment horizontal="center" vertical="center" wrapText="1"/>
    </xf>
    <xf numFmtId="0" fontId="27" fillId="9" borderId="4" xfId="0" applyFont="1" applyFill="1" applyBorder="1" applyAlignment="1" applyProtection="1">
      <alignment horizontal="center" vertical="center"/>
    </xf>
    <xf numFmtId="0" fontId="26" fillId="9" borderId="16" xfId="0" applyFont="1" applyFill="1" applyBorder="1" applyAlignment="1" applyProtection="1">
      <alignment horizontal="center" vertical="center"/>
    </xf>
    <xf numFmtId="0" fontId="27" fillId="9" borderId="6" xfId="0" applyFont="1" applyFill="1" applyBorder="1" applyAlignment="1" applyProtection="1">
      <alignment horizontal="center" vertical="center"/>
    </xf>
    <xf numFmtId="0" fontId="27" fillId="9" borderId="6" xfId="0" quotePrefix="1" applyFont="1" applyFill="1" applyBorder="1" applyAlignment="1" applyProtection="1">
      <alignment horizontal="center" vertical="center"/>
    </xf>
    <xf numFmtId="0" fontId="27" fillId="9" borderId="6" xfId="0" applyFont="1" applyFill="1" applyBorder="1" applyAlignment="1" applyProtection="1">
      <alignment horizontal="center" vertical="center" wrapText="1"/>
    </xf>
    <xf numFmtId="0" fontId="27" fillId="9" borderId="5" xfId="0" applyFont="1" applyFill="1" applyBorder="1" applyAlignment="1" applyProtection="1">
      <alignment horizontal="center" vertical="center"/>
    </xf>
    <xf numFmtId="0" fontId="0" fillId="0" borderId="13" xfId="0" applyBorder="1" applyProtection="1"/>
    <xf numFmtId="0" fontId="3" fillId="0" borderId="21" xfId="0" applyFont="1" applyBorder="1" applyAlignment="1" applyProtection="1">
      <alignment horizontal="center" vertical="center"/>
    </xf>
    <xf numFmtId="0" fontId="0" fillId="0" borderId="14" xfId="0" applyBorder="1" applyAlignment="1" applyProtection="1">
      <alignment horizontal="center" vertical="center"/>
    </xf>
    <xf numFmtId="164" fontId="0" fillId="0" borderId="14" xfId="0" applyNumberFormat="1" applyBorder="1" applyAlignment="1" applyProtection="1">
      <alignment horizontal="center" vertical="center"/>
    </xf>
    <xf numFmtId="166" fontId="0" fillId="0" borderId="14" xfId="0" applyNumberFormat="1" applyBorder="1" applyAlignment="1" applyProtection="1">
      <alignment horizontal="center" vertical="center"/>
    </xf>
    <xf numFmtId="1" fontId="29" fillId="0" borderId="23" xfId="0" applyNumberFormat="1" applyFont="1" applyBorder="1" applyAlignment="1" applyProtection="1">
      <alignment horizontal="center" vertical="center"/>
    </xf>
    <xf numFmtId="2" fontId="29" fillId="0" borderId="12" xfId="0" applyNumberFormat="1" applyFont="1" applyBorder="1" applyAlignment="1" applyProtection="1">
      <alignment horizontal="center" vertical="center"/>
    </xf>
    <xf numFmtId="165" fontId="0" fillId="0" borderId="20" xfId="0" applyNumberFormat="1" applyBorder="1" applyAlignment="1" applyProtection="1">
      <alignment horizontal="center" vertical="center"/>
    </xf>
    <xf numFmtId="0" fontId="0" fillId="0" borderId="15" xfId="0" applyBorder="1" applyProtection="1"/>
    <xf numFmtId="0" fontId="3" fillId="0" borderId="3" xfId="0" applyFont="1" applyBorder="1" applyAlignment="1" applyProtection="1">
      <alignment horizontal="center" vertical="center"/>
    </xf>
    <xf numFmtId="0" fontId="0" fillId="0" borderId="0" xfId="0" applyBorder="1" applyAlignment="1" applyProtection="1">
      <alignment horizontal="center" vertical="center"/>
    </xf>
    <xf numFmtId="164" fontId="0" fillId="0" borderId="0" xfId="0" applyNumberFormat="1" applyBorder="1" applyAlignment="1" applyProtection="1">
      <alignment horizontal="center" vertical="center"/>
    </xf>
    <xf numFmtId="166" fontId="0" fillId="0" borderId="0" xfId="0" applyNumberFormat="1" applyBorder="1" applyAlignment="1" applyProtection="1">
      <alignment horizontal="center" vertical="center"/>
    </xf>
    <xf numFmtId="1" fontId="29" fillId="0" borderId="12" xfId="0" applyNumberFormat="1" applyFont="1" applyBorder="1" applyAlignment="1" applyProtection="1">
      <alignment horizontal="center" vertical="center"/>
    </xf>
    <xf numFmtId="165" fontId="0" fillId="0" borderId="4" xfId="0" applyNumberFormat="1" applyBorder="1" applyAlignment="1" applyProtection="1">
      <alignment horizontal="center" vertical="center"/>
    </xf>
    <xf numFmtId="0" fontId="25" fillId="0" borderId="13" xfId="0" applyFont="1" applyBorder="1" applyAlignment="1" applyProtection="1">
      <alignment horizontal="center" vertical="top" wrapText="1"/>
    </xf>
    <xf numFmtId="0" fontId="25" fillId="0" borderId="14" xfId="0" applyFont="1" applyBorder="1" applyAlignment="1" applyProtection="1">
      <alignment horizontal="center" vertical="top" wrapText="1"/>
    </xf>
    <xf numFmtId="0" fontId="25" fillId="0" borderId="20" xfId="0" applyFont="1" applyBorder="1" applyAlignment="1" applyProtection="1">
      <alignment horizontal="center" vertical="top" wrapText="1"/>
    </xf>
    <xf numFmtId="0" fontId="25" fillId="0" borderId="15" xfId="0" applyFont="1" applyBorder="1" applyAlignment="1" applyProtection="1">
      <alignment horizontal="center" vertical="top" wrapText="1"/>
    </xf>
    <xf numFmtId="0" fontId="25" fillId="0" borderId="0" xfId="0" applyFont="1" applyBorder="1" applyAlignment="1" applyProtection="1">
      <alignment horizontal="center" vertical="top" wrapText="1"/>
    </xf>
    <xf numFmtId="0" fontId="25" fillId="0" borderId="4" xfId="0" applyFont="1" applyBorder="1" applyAlignment="1" applyProtection="1">
      <alignment horizontal="center" vertical="top" wrapText="1"/>
    </xf>
    <xf numFmtId="168" fontId="0" fillId="0" borderId="4" xfId="0" applyNumberFormat="1" applyBorder="1" applyAlignment="1" applyProtection="1">
      <alignment horizontal="center" vertical="center"/>
    </xf>
    <xf numFmtId="0" fontId="0" fillId="0" borderId="3" xfId="0" applyBorder="1" applyAlignment="1" applyProtection="1">
      <alignment horizontal="center" vertical="center"/>
    </xf>
    <xf numFmtId="167" fontId="0" fillId="0" borderId="0" xfId="0" applyNumberFormat="1" applyBorder="1" applyAlignment="1" applyProtection="1">
      <alignment horizontal="center" vertical="center"/>
    </xf>
    <xf numFmtId="1" fontId="29" fillId="0" borderId="2" xfId="0" applyNumberFormat="1" applyFont="1" applyBorder="1" applyAlignment="1" applyProtection="1">
      <alignment horizontal="center" vertical="center"/>
    </xf>
    <xf numFmtId="2" fontId="0" fillId="0" borderId="4" xfId="0" applyNumberFormat="1" applyBorder="1" applyAlignment="1" applyProtection="1">
      <alignment horizontal="center" vertical="center"/>
    </xf>
    <xf numFmtId="0" fontId="3" fillId="0" borderId="3" xfId="0" applyFont="1" applyBorder="1" applyAlignment="1" applyProtection="1">
      <alignment horizontal="center" vertical="center"/>
    </xf>
    <xf numFmtId="0" fontId="0" fillId="0" borderId="3" xfId="0" quotePrefix="1" applyBorder="1" applyAlignment="1" applyProtection="1">
      <alignment horizontal="center" vertical="center" wrapText="1"/>
    </xf>
    <xf numFmtId="0" fontId="0" fillId="0" borderId="0" xfId="0" applyFill="1" applyBorder="1" applyAlignment="1" applyProtection="1">
      <alignment horizontal="center" vertical="center"/>
    </xf>
    <xf numFmtId="167" fontId="0" fillId="0" borderId="4" xfId="0" applyNumberFormat="1" applyBorder="1" applyAlignment="1" applyProtection="1">
      <alignment horizontal="center" vertical="center"/>
    </xf>
    <xf numFmtId="0" fontId="10" fillId="0" borderId="0" xfId="0" applyFont="1" applyBorder="1" applyAlignment="1" applyProtection="1">
      <alignment horizontal="center" vertical="center"/>
    </xf>
    <xf numFmtId="164" fontId="10" fillId="0" borderId="0" xfId="0" applyNumberFormat="1" applyFont="1" applyBorder="1" applyAlignment="1" applyProtection="1">
      <alignment horizontal="center" vertical="center"/>
    </xf>
    <xf numFmtId="167" fontId="10" fillId="0" borderId="0" xfId="0" applyNumberFormat="1" applyFont="1" applyBorder="1" applyAlignment="1" applyProtection="1">
      <alignment horizontal="center" vertical="center"/>
    </xf>
    <xf numFmtId="167" fontId="10" fillId="0" borderId="4" xfId="0" applyNumberFormat="1" applyFont="1" applyBorder="1" applyAlignment="1" applyProtection="1">
      <alignment horizontal="center" vertical="center"/>
    </xf>
    <xf numFmtId="165" fontId="0" fillId="0" borderId="0" xfId="0" applyNumberFormat="1" applyBorder="1" applyAlignment="1" applyProtection="1">
      <alignment horizontal="center" vertical="center"/>
    </xf>
    <xf numFmtId="167" fontId="29" fillId="0" borderId="12" xfId="0" applyNumberFormat="1" applyFont="1" applyBorder="1" applyAlignment="1" applyProtection="1">
      <alignment horizontal="center" vertical="center"/>
    </xf>
    <xf numFmtId="0" fontId="0" fillId="0" borderId="3" xfId="0" quotePrefix="1" applyBorder="1" applyAlignment="1" applyProtection="1">
      <alignment horizontal="center" vertical="center"/>
    </xf>
    <xf numFmtId="0" fontId="3" fillId="0" borderId="3" xfId="0" applyFont="1" applyFill="1" applyBorder="1" applyAlignment="1" applyProtection="1">
      <alignment horizontal="center" vertical="center"/>
    </xf>
    <xf numFmtId="1" fontId="28" fillId="0" borderId="1" xfId="0" applyNumberFormat="1"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167" fontId="0" fillId="0" borderId="0" xfId="0" quotePrefix="1" applyNumberFormat="1" applyBorder="1" applyAlignment="1" applyProtection="1">
      <alignment horizontal="center" vertical="center"/>
    </xf>
    <xf numFmtId="1" fontId="28" fillId="0" borderId="8" xfId="0" applyNumberFormat="1" applyFont="1" applyFill="1" applyBorder="1" applyAlignment="1" applyProtection="1">
      <alignment horizontal="center" vertical="center"/>
    </xf>
    <xf numFmtId="0" fontId="28" fillId="0" borderId="8" xfId="0" applyFont="1" applyFill="1" applyBorder="1" applyAlignment="1" applyProtection="1">
      <alignment horizontal="center" vertical="center"/>
    </xf>
    <xf numFmtId="165" fontId="0" fillId="0" borderId="0" xfId="0" quotePrefix="1" applyNumberFormat="1" applyBorder="1" applyAlignment="1" applyProtection="1">
      <alignment horizontal="center" vertical="center"/>
    </xf>
    <xf numFmtId="1" fontId="28" fillId="5" borderId="10" xfId="0" applyNumberFormat="1" applyFont="1" applyFill="1" applyBorder="1" applyAlignment="1" applyProtection="1">
      <alignment horizontal="center" vertical="center"/>
    </xf>
    <xf numFmtId="167" fontId="29" fillId="0" borderId="2" xfId="0"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5" fillId="0" borderId="16" xfId="0" applyFont="1" applyBorder="1" applyAlignment="1" applyProtection="1">
      <alignment horizontal="center" vertical="top" wrapText="1"/>
    </xf>
    <xf numFmtId="0" fontId="25" fillId="0" borderId="6" xfId="0" applyFont="1" applyBorder="1" applyAlignment="1" applyProtection="1">
      <alignment horizontal="center" vertical="top" wrapText="1"/>
    </xf>
    <xf numFmtId="0" fontId="25" fillId="0" borderId="5" xfId="0" applyFont="1" applyBorder="1" applyAlignment="1" applyProtection="1">
      <alignment horizontal="center" vertical="top" wrapText="1"/>
    </xf>
    <xf numFmtId="165" fontId="10" fillId="0" borderId="0" xfId="0" applyNumberFormat="1" applyFont="1" applyBorder="1" applyAlignment="1" applyProtection="1">
      <alignment horizontal="center" vertical="center"/>
    </xf>
    <xf numFmtId="0" fontId="0" fillId="0" borderId="16" xfId="0" applyBorder="1" applyProtection="1"/>
    <xf numFmtId="0" fontId="0" fillId="0" borderId="27" xfId="0" applyBorder="1" applyAlignment="1" applyProtection="1">
      <alignment horizontal="center" vertical="center"/>
    </xf>
    <xf numFmtId="0" fontId="10" fillId="0" borderId="6" xfId="0" applyFont="1" applyBorder="1" applyAlignment="1" applyProtection="1">
      <alignment horizontal="center" vertical="center"/>
    </xf>
    <xf numFmtId="165" fontId="10" fillId="0" borderId="6" xfId="0" applyNumberFormat="1" applyFont="1" applyBorder="1" applyAlignment="1" applyProtection="1">
      <alignment horizontal="center" vertical="center"/>
    </xf>
    <xf numFmtId="167" fontId="10" fillId="0" borderId="6" xfId="0" applyNumberFormat="1" applyFont="1" applyBorder="1" applyAlignment="1" applyProtection="1">
      <alignment horizontal="center" vertical="center"/>
    </xf>
    <xf numFmtId="1" fontId="29" fillId="0" borderId="28" xfId="0" applyNumberFormat="1" applyFont="1" applyBorder="1" applyAlignment="1" applyProtection="1">
      <alignment horizontal="center" vertical="center"/>
    </xf>
    <xf numFmtId="167" fontId="29" fillId="0" borderId="29" xfId="0" applyNumberFormat="1" applyFont="1" applyBorder="1" applyAlignment="1" applyProtection="1">
      <alignment horizontal="center" vertical="center"/>
    </xf>
    <xf numFmtId="167" fontId="0" fillId="0" borderId="5" xfId="0" applyNumberFormat="1" applyBorder="1" applyAlignment="1" applyProtection="1">
      <alignment horizontal="center" vertical="center"/>
    </xf>
    <xf numFmtId="0" fontId="0" fillId="9" borderId="24" xfId="0" applyFill="1" applyBorder="1" applyProtection="1"/>
    <xf numFmtId="0" fontId="0" fillId="9" borderId="3" xfId="0" applyFill="1" applyBorder="1" applyProtection="1"/>
    <xf numFmtId="0" fontId="10" fillId="9" borderId="0" xfId="0" applyFont="1" applyFill="1" applyBorder="1" applyAlignment="1" applyProtection="1">
      <alignment horizontal="center"/>
    </xf>
    <xf numFmtId="165" fontId="10" fillId="9" borderId="0" xfId="0" applyNumberFormat="1" applyFont="1" applyFill="1" applyBorder="1" applyProtection="1"/>
    <xf numFmtId="167" fontId="27" fillId="9" borderId="0" xfId="0" quotePrefix="1" applyNumberFormat="1" applyFont="1" applyFill="1" applyBorder="1" applyAlignment="1" applyProtection="1">
      <alignment horizontal="center" vertical="center"/>
    </xf>
    <xf numFmtId="167" fontId="27" fillId="9" borderId="0" xfId="0" quotePrefix="1" applyNumberFormat="1" applyFont="1" applyFill="1" applyBorder="1" applyAlignment="1" applyProtection="1">
      <alignment horizontal="center" vertical="center" wrapText="1"/>
    </xf>
    <xf numFmtId="0" fontId="28" fillId="9" borderId="0" xfId="0" applyFont="1" applyFill="1" applyBorder="1" applyAlignment="1" applyProtection="1">
      <alignment horizontal="center"/>
    </xf>
    <xf numFmtId="1" fontId="29" fillId="9" borderId="2" xfId="0" applyNumberFormat="1" applyFont="1" applyFill="1" applyBorder="1" applyAlignment="1" applyProtection="1">
      <alignment horizontal="center"/>
    </xf>
    <xf numFmtId="167" fontId="29" fillId="9" borderId="12" xfId="0" applyNumberFormat="1" applyFont="1" applyFill="1" applyBorder="1" applyAlignment="1" applyProtection="1">
      <alignment horizontal="center"/>
    </xf>
    <xf numFmtId="167" fontId="0" fillId="9" borderId="4" xfId="0" applyNumberFormat="1" applyFill="1" applyBorder="1" applyAlignment="1" applyProtection="1">
      <alignment horizontal="center"/>
    </xf>
    <xf numFmtId="167" fontId="10" fillId="0" borderId="2" xfId="0" applyNumberFormat="1" applyFont="1" applyBorder="1" applyAlignment="1" applyProtection="1">
      <alignment horizontal="center" vertical="center"/>
    </xf>
    <xf numFmtId="0" fontId="10" fillId="0" borderId="13" xfId="0" applyFont="1" applyBorder="1" applyAlignment="1" applyProtection="1">
      <alignment horizontal="left" vertical="top" wrapText="1"/>
    </xf>
    <xf numFmtId="0" fontId="0" fillId="0" borderId="14" xfId="0" applyBorder="1" applyAlignment="1" applyProtection="1">
      <alignment horizontal="left" vertical="top" wrapText="1"/>
    </xf>
    <xf numFmtId="0" fontId="0" fillId="0" borderId="20"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28" fillId="0" borderId="0" xfId="0" applyFont="1" applyFill="1" applyBorder="1" applyAlignment="1" applyProtection="1">
      <alignment horizontal="center" vertical="center"/>
    </xf>
    <xf numFmtId="0" fontId="10" fillId="0" borderId="3" xfId="0" applyFont="1" applyBorder="1" applyAlignment="1" applyProtection="1">
      <alignment horizontal="center" vertical="center"/>
    </xf>
    <xf numFmtId="0" fontId="0" fillId="0" borderId="16"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5" xfId="0" applyBorder="1" applyAlignment="1" applyProtection="1">
      <alignment horizontal="left" vertical="top" wrapText="1"/>
    </xf>
    <xf numFmtId="0" fontId="0" fillId="3" borderId="15" xfId="0" applyFill="1" applyBorder="1" applyProtection="1"/>
    <xf numFmtId="0" fontId="5" fillId="3" borderId="13" xfId="0" applyFont="1" applyFill="1" applyBorder="1" applyProtection="1"/>
    <xf numFmtId="0" fontId="5" fillId="3" borderId="14" xfId="0" applyFont="1" applyFill="1" applyBorder="1" applyProtection="1"/>
    <xf numFmtId="0" fontId="0" fillId="3" borderId="14" xfId="0" applyFill="1" applyBorder="1" applyProtection="1"/>
    <xf numFmtId="0" fontId="0" fillId="3" borderId="20" xfId="0" applyFill="1" applyBorder="1" applyProtection="1"/>
    <xf numFmtId="0" fontId="5" fillId="3" borderId="15" xfId="0" applyFont="1" applyFill="1" applyBorder="1" applyProtection="1"/>
    <xf numFmtId="0" fontId="21" fillId="3" borderId="0" xfId="0" quotePrefix="1" applyFont="1" applyFill="1" applyBorder="1" applyProtection="1"/>
    <xf numFmtId="0" fontId="5" fillId="3" borderId="0" xfId="0" applyFont="1" applyFill="1" applyBorder="1" applyProtection="1"/>
    <xf numFmtId="0" fontId="21" fillId="3" borderId="4" xfId="0" quotePrefix="1" applyFont="1" applyFill="1" applyBorder="1" applyProtection="1"/>
    <xf numFmtId="2" fontId="20" fillId="2" borderId="9" xfId="0" applyNumberFormat="1" applyFont="1" applyFill="1" applyBorder="1" applyAlignment="1" applyProtection="1">
      <alignment horizontal="left"/>
    </xf>
    <xf numFmtId="0" fontId="5" fillId="3" borderId="0" xfId="0" applyFont="1" applyFill="1" applyBorder="1" applyAlignment="1" applyProtection="1">
      <alignment horizontal="left"/>
    </xf>
    <xf numFmtId="0" fontId="20" fillId="2" borderId="9" xfId="0" applyFont="1" applyFill="1" applyBorder="1" applyAlignment="1" applyProtection="1">
      <alignment horizontal="left"/>
    </xf>
    <xf numFmtId="167" fontId="20" fillId="2" borderId="9" xfId="0" applyNumberFormat="1" applyFont="1" applyFill="1" applyBorder="1" applyAlignment="1" applyProtection="1">
      <alignment horizontal="left"/>
    </xf>
    <xf numFmtId="0" fontId="0" fillId="3" borderId="4" xfId="0" applyFill="1" applyBorder="1" applyProtection="1"/>
    <xf numFmtId="167" fontId="5" fillId="3" borderId="0" xfId="0" applyNumberFormat="1" applyFont="1" applyFill="1" applyBorder="1" applyAlignment="1" applyProtection="1">
      <alignment horizontal="left"/>
    </xf>
    <xf numFmtId="0" fontId="5" fillId="3" borderId="4" xfId="0" applyFont="1" applyFill="1" applyBorder="1" applyAlignment="1" applyProtection="1">
      <alignment horizontal="left"/>
    </xf>
    <xf numFmtId="0" fontId="0" fillId="3" borderId="16" xfId="0" applyFill="1" applyBorder="1" applyProtection="1"/>
    <xf numFmtId="0" fontId="5" fillId="3" borderId="16" xfId="0" applyFont="1" applyFill="1" applyBorder="1" applyProtection="1"/>
    <xf numFmtId="0" fontId="5" fillId="3" borderId="6" xfId="0" applyFont="1" applyFill="1" applyBorder="1" applyProtection="1"/>
    <xf numFmtId="0" fontId="7" fillId="3" borderId="6" xfId="0" applyFont="1" applyFill="1" applyBorder="1" applyProtection="1"/>
    <xf numFmtId="0" fontId="0" fillId="3" borderId="6" xfId="0" applyFill="1" applyBorder="1" applyProtection="1"/>
    <xf numFmtId="0" fontId="0" fillId="3" borderId="5" xfId="0" applyFill="1" applyBorder="1" applyProtection="1"/>
    <xf numFmtId="0" fontId="5" fillId="3" borderId="14"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57152</xdr:colOff>
      <xdr:row>1</xdr:row>
      <xdr:rowOff>2</xdr:rowOff>
    </xdr:from>
    <xdr:to>
      <xdr:col>4</xdr:col>
      <xdr:colOff>381001</xdr:colOff>
      <xdr:row>2</xdr:row>
      <xdr:rowOff>215254</xdr:rowOff>
    </xdr:to>
    <xdr:pic>
      <xdr:nvPicPr>
        <xdr:cNvPr id="3" name="Picture 2"/>
        <xdr:cNvPicPr>
          <a:picLocks noChangeAspect="1" noChangeArrowheads="1"/>
        </xdr:cNvPicPr>
      </xdr:nvPicPr>
      <xdr:blipFill>
        <a:blip xmlns:r="http://schemas.openxmlformats.org/officeDocument/2006/relationships" r:embed="rId1"/>
        <a:srcRect/>
        <a:stretch>
          <a:fillRect/>
        </a:stretch>
      </xdr:blipFill>
      <xdr:spPr bwMode="auto">
        <a:xfrm>
          <a:off x="666752" y="95252"/>
          <a:ext cx="1762124" cy="748652"/>
        </a:xfrm>
        <a:prstGeom prst="rect">
          <a:avLst/>
        </a:prstGeom>
        <a:noFill/>
        <a:ln w="9525">
          <a:noFill/>
          <a:miter lim="800000"/>
          <a:headEnd/>
          <a:tailEnd/>
        </a:ln>
      </xdr:spPr>
    </xdr:pic>
    <xdr:clientData/>
  </xdr:twoCellAnchor>
  <xdr:twoCellAnchor editAs="oneCell">
    <xdr:from>
      <xdr:col>1</xdr:col>
      <xdr:colOff>0</xdr:colOff>
      <xdr:row>1</xdr:row>
      <xdr:rowOff>0</xdr:rowOff>
    </xdr:from>
    <xdr:to>
      <xdr:col>2</xdr:col>
      <xdr:colOff>80241</xdr:colOff>
      <xdr:row>1</xdr:row>
      <xdr:rowOff>127000</xdr:rowOff>
    </xdr:to>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609600" y="95250"/>
          <a:ext cx="823191" cy="127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tabSelected="1" zoomScaleNormal="100" workbookViewId="0">
      <pane ySplit="6" topLeftCell="A41" activePane="bottomLeft" state="frozen"/>
      <selection pane="bottomLeft" activeCell="H26" sqref="H26"/>
    </sheetView>
  </sheetViews>
  <sheetFormatPr defaultRowHeight="12.75" x14ac:dyDescent="0.2"/>
  <cols>
    <col min="1" max="1" width="9.140625" style="47"/>
    <col min="2" max="2" width="11.140625" style="47" customWidth="1"/>
    <col min="3" max="3" width="10.42578125" style="47" customWidth="1"/>
    <col min="4" max="4" width="14.28515625" style="47" hidden="1" customWidth="1"/>
    <col min="5" max="5" width="12" style="47" customWidth="1"/>
    <col min="6" max="6" width="12.140625" style="47" customWidth="1"/>
    <col min="7" max="7" width="13" style="47" customWidth="1"/>
    <col min="8" max="8" width="10" style="47" customWidth="1"/>
    <col min="9" max="9" width="9" style="47" customWidth="1"/>
    <col min="10" max="10" width="11.28515625" style="47" customWidth="1"/>
    <col min="11" max="11" width="10.7109375" style="47" customWidth="1"/>
    <col min="12" max="12" width="12.85546875" style="47" customWidth="1"/>
    <col min="13" max="16384" width="9.140625" style="47"/>
  </cols>
  <sheetData>
    <row r="1" spans="1:18" ht="7.5" customHeight="1" thickBot="1" x14ac:dyDescent="0.25">
      <c r="A1" s="42"/>
      <c r="B1" s="43"/>
      <c r="C1" s="43"/>
      <c r="D1" s="43"/>
      <c r="E1" s="43"/>
      <c r="F1" s="43"/>
      <c r="G1" s="43"/>
      <c r="H1" s="44"/>
      <c r="I1" s="45"/>
      <c r="J1" s="45"/>
      <c r="K1" s="45"/>
      <c r="L1" s="46"/>
    </row>
    <row r="2" spans="1:18" ht="42" customHeight="1" thickBot="1" x14ac:dyDescent="0.25">
      <c r="A2" s="48"/>
      <c r="B2" s="49"/>
      <c r="C2" s="50"/>
      <c r="D2" s="50"/>
      <c r="E2" s="50"/>
      <c r="F2" s="50"/>
      <c r="G2" s="50"/>
      <c r="H2" s="51"/>
      <c r="I2" s="52" t="s">
        <v>49</v>
      </c>
      <c r="J2" s="53" t="s">
        <v>31</v>
      </c>
      <c r="K2" s="39">
        <v>100</v>
      </c>
      <c r="L2" s="54" t="s">
        <v>32</v>
      </c>
      <c r="N2" s="55" t="s">
        <v>52</v>
      </c>
      <c r="O2" s="56"/>
      <c r="P2" s="56"/>
      <c r="Q2" s="56"/>
      <c r="R2" s="57"/>
    </row>
    <row r="3" spans="1:18" ht="20.25" customHeight="1" thickBot="1" x14ac:dyDescent="0.35">
      <c r="A3" s="58"/>
      <c r="B3" s="50"/>
      <c r="C3" s="59"/>
      <c r="D3" s="59"/>
      <c r="E3" s="59"/>
      <c r="F3" s="59"/>
      <c r="G3" s="60"/>
      <c r="H3" s="61" t="s">
        <v>46</v>
      </c>
      <c r="I3" s="62"/>
      <c r="J3" s="63"/>
      <c r="K3" s="64"/>
      <c r="L3" s="65"/>
      <c r="N3" s="66"/>
      <c r="O3" s="67"/>
      <c r="P3" s="67"/>
      <c r="Q3" s="67"/>
      <c r="R3" s="68"/>
    </row>
    <row r="4" spans="1:18" ht="20.25" customHeight="1" thickTop="1" thickBot="1" x14ac:dyDescent="0.35">
      <c r="A4" s="69"/>
      <c r="B4" s="70"/>
      <c r="C4" s="50"/>
      <c r="D4" s="50"/>
      <c r="E4" s="70"/>
      <c r="F4" s="50"/>
      <c r="G4" s="50"/>
      <c r="H4" s="50"/>
      <c r="I4" s="71" t="s">
        <v>29</v>
      </c>
      <c r="J4" s="72" t="s">
        <v>0</v>
      </c>
      <c r="K4" s="73"/>
      <c r="L4" s="74"/>
      <c r="N4" s="75"/>
      <c r="O4" s="76"/>
      <c r="P4" s="76"/>
      <c r="Q4" s="76"/>
      <c r="R4" s="77"/>
    </row>
    <row r="5" spans="1:18" x14ac:dyDescent="0.2">
      <c r="A5" s="78"/>
      <c r="B5" s="79" t="s">
        <v>3</v>
      </c>
      <c r="C5" s="79" t="s">
        <v>4</v>
      </c>
      <c r="D5" s="80"/>
      <c r="E5" s="81" t="s">
        <v>6</v>
      </c>
      <c r="F5" s="81" t="s">
        <v>7</v>
      </c>
      <c r="G5" s="81" t="s">
        <v>8</v>
      </c>
      <c r="H5" s="82" t="s">
        <v>1</v>
      </c>
      <c r="I5" s="79" t="s">
        <v>10</v>
      </c>
      <c r="J5" s="83" t="s">
        <v>33</v>
      </c>
      <c r="K5" s="82" t="s">
        <v>2</v>
      </c>
      <c r="L5" s="84" t="s">
        <v>69</v>
      </c>
    </row>
    <row r="6" spans="1:18" ht="13.5" thickBot="1" x14ac:dyDescent="0.25">
      <c r="A6" s="85"/>
      <c r="B6" s="86"/>
      <c r="C6" s="86"/>
      <c r="D6" s="82" t="s">
        <v>5</v>
      </c>
      <c r="E6" s="87"/>
      <c r="F6" s="87"/>
      <c r="G6" s="87"/>
      <c r="H6" s="82" t="s">
        <v>9</v>
      </c>
      <c r="I6" s="86"/>
      <c r="J6" s="88"/>
      <c r="K6" s="82" t="s">
        <v>10</v>
      </c>
      <c r="L6" s="89"/>
    </row>
    <row r="7" spans="1:18" ht="13.5" thickBot="1" x14ac:dyDescent="0.25">
      <c r="A7" s="90"/>
      <c r="B7" s="91" t="s">
        <v>12</v>
      </c>
      <c r="C7" s="92" t="s">
        <v>13</v>
      </c>
      <c r="D7" s="93">
        <f>E7/1450</f>
        <v>2.1655172413793103E-3</v>
      </c>
      <c r="E7" s="94">
        <v>3.14</v>
      </c>
      <c r="F7" s="94">
        <f>D7*960</f>
        <v>2.0788965517241378</v>
      </c>
      <c r="G7" s="94">
        <f>D7*730</f>
        <v>1.5808275862068966</v>
      </c>
      <c r="H7" s="27"/>
      <c r="I7" s="95">
        <f>H7/D7</f>
        <v>0</v>
      </c>
      <c r="J7" s="96">
        <f>(I7+1000)/9387+(H7*$K$2)/511</f>
        <v>0.10653030787258976</v>
      </c>
      <c r="K7" s="28"/>
      <c r="L7" s="97">
        <f>K7*D7</f>
        <v>0</v>
      </c>
    </row>
    <row r="8" spans="1:18" x14ac:dyDescent="0.2">
      <c r="A8" s="98"/>
      <c r="B8" s="99"/>
      <c r="C8" s="100" t="s">
        <v>14</v>
      </c>
      <c r="D8" s="101">
        <f>E8/1450</f>
        <v>1.5793103448275862E-3</v>
      </c>
      <c r="E8" s="102">
        <v>2.29</v>
      </c>
      <c r="F8" s="102">
        <f>D8*960</f>
        <v>1.5161379310344827</v>
      </c>
      <c r="G8" s="102">
        <f>D8*730</f>
        <v>1.1528965517241379</v>
      </c>
      <c r="H8" s="29"/>
      <c r="I8" s="103">
        <f>H8/D8</f>
        <v>0</v>
      </c>
      <c r="J8" s="96">
        <f t="shared" ref="J8:J11" si="0">(I8+1000)/9387+(H8*$K$2)/511</f>
        <v>0.10653030787258976</v>
      </c>
      <c r="K8" s="30"/>
      <c r="L8" s="104">
        <f>K8*D8</f>
        <v>0</v>
      </c>
      <c r="N8" s="105" t="s">
        <v>51</v>
      </c>
      <c r="O8" s="106"/>
      <c r="P8" s="106"/>
      <c r="Q8" s="106"/>
      <c r="R8" s="107"/>
    </row>
    <row r="9" spans="1:18" x14ac:dyDescent="0.2">
      <c r="A9" s="98"/>
      <c r="B9" s="99"/>
      <c r="C9" s="100" t="s">
        <v>15</v>
      </c>
      <c r="D9" s="101">
        <f>E9/1450</f>
        <v>1.1862068965517241E-3</v>
      </c>
      <c r="E9" s="102">
        <v>1.72</v>
      </c>
      <c r="F9" s="102">
        <f>D9*960</f>
        <v>1.1387586206896552</v>
      </c>
      <c r="G9" s="102">
        <f>D9*730</f>
        <v>0.86593103448275865</v>
      </c>
      <c r="H9" s="29"/>
      <c r="I9" s="103">
        <f>H9/D9</f>
        <v>0</v>
      </c>
      <c r="J9" s="96">
        <f t="shared" si="0"/>
        <v>0.10653030787258976</v>
      </c>
      <c r="K9" s="30"/>
      <c r="L9" s="104">
        <f>K9*D9</f>
        <v>0</v>
      </c>
      <c r="N9" s="108"/>
      <c r="O9" s="109"/>
      <c r="P9" s="109"/>
      <c r="Q9" s="109"/>
      <c r="R9" s="110"/>
    </row>
    <row r="10" spans="1:18" x14ac:dyDescent="0.2">
      <c r="A10" s="98"/>
      <c r="B10" s="99"/>
      <c r="C10" s="100" t="s">
        <v>16</v>
      </c>
      <c r="D10" s="101">
        <f>E10/1450</f>
        <v>7.1034482758620694E-4</v>
      </c>
      <c r="E10" s="102">
        <v>1.03</v>
      </c>
      <c r="F10" s="102">
        <f>D10*960</f>
        <v>0.68193103448275871</v>
      </c>
      <c r="G10" s="102">
        <f>D10*730</f>
        <v>0.51855172413793105</v>
      </c>
      <c r="H10" s="29"/>
      <c r="I10" s="103">
        <f>H10/D10</f>
        <v>0</v>
      </c>
      <c r="J10" s="96">
        <f t="shared" si="0"/>
        <v>0.10653030787258976</v>
      </c>
      <c r="K10" s="30"/>
      <c r="L10" s="104">
        <f>K10*D10</f>
        <v>0</v>
      </c>
      <c r="N10" s="108"/>
      <c r="O10" s="109"/>
      <c r="P10" s="109"/>
      <c r="Q10" s="109"/>
      <c r="R10" s="110"/>
    </row>
    <row r="11" spans="1:18" x14ac:dyDescent="0.2">
      <c r="A11" s="98"/>
      <c r="B11" s="99"/>
      <c r="C11" s="100" t="s">
        <v>17</v>
      </c>
      <c r="D11" s="101">
        <f>E11/1450</f>
        <v>4.3448275862068968E-4</v>
      </c>
      <c r="E11" s="102">
        <v>0.63</v>
      </c>
      <c r="F11" s="102">
        <f>D11*960</f>
        <v>0.4171034482758621</v>
      </c>
      <c r="G11" s="102">
        <f>D11*730</f>
        <v>0.31717241379310346</v>
      </c>
      <c r="H11" s="29"/>
      <c r="I11" s="103">
        <f>H11/D11</f>
        <v>0</v>
      </c>
      <c r="J11" s="96">
        <f t="shared" si="0"/>
        <v>0.10653030787258976</v>
      </c>
      <c r="K11" s="30"/>
      <c r="L11" s="111">
        <f>K11*D11</f>
        <v>0</v>
      </c>
      <c r="N11" s="108"/>
      <c r="O11" s="109"/>
      <c r="P11" s="109"/>
      <c r="Q11" s="109"/>
      <c r="R11" s="110"/>
    </row>
    <row r="12" spans="1:18" x14ac:dyDescent="0.2">
      <c r="A12" s="98"/>
      <c r="B12" s="112"/>
      <c r="C12" s="100"/>
      <c r="D12" s="101"/>
      <c r="E12" s="113"/>
      <c r="F12" s="113"/>
      <c r="G12" s="113"/>
      <c r="H12" s="31"/>
      <c r="I12" s="114"/>
      <c r="J12" s="96"/>
      <c r="K12" s="41"/>
      <c r="L12" s="115"/>
      <c r="N12" s="108"/>
      <c r="O12" s="109"/>
      <c r="P12" s="109"/>
      <c r="Q12" s="109"/>
      <c r="R12" s="110"/>
    </row>
    <row r="13" spans="1:18" x14ac:dyDescent="0.2">
      <c r="A13" s="98"/>
      <c r="B13" s="99" t="s">
        <v>18</v>
      </c>
      <c r="C13" s="100" t="s">
        <v>13</v>
      </c>
      <c r="D13" s="101">
        <f>E13/1450</f>
        <v>6.4137931034482761E-3</v>
      </c>
      <c r="E13" s="113">
        <v>9.3000000000000007</v>
      </c>
      <c r="F13" s="113">
        <f>D13*960</f>
        <v>6.1572413793103449</v>
      </c>
      <c r="G13" s="113">
        <f>D13*730</f>
        <v>4.6820689655172414</v>
      </c>
      <c r="H13" s="29"/>
      <c r="I13" s="114">
        <f>H13/D13</f>
        <v>0</v>
      </c>
      <c r="J13" s="96">
        <f>(H13*$K$2/511)+(6*I13/84428)</f>
        <v>0</v>
      </c>
      <c r="K13" s="30"/>
      <c r="L13" s="115">
        <f>K13*D13</f>
        <v>0</v>
      </c>
      <c r="N13" s="108"/>
      <c r="O13" s="109"/>
      <c r="P13" s="109"/>
      <c r="Q13" s="109"/>
      <c r="R13" s="110"/>
    </row>
    <row r="14" spans="1:18" x14ac:dyDescent="0.2">
      <c r="A14" s="98"/>
      <c r="B14" s="99"/>
      <c r="C14" s="100" t="s">
        <v>14</v>
      </c>
      <c r="D14" s="101">
        <f>E14/1450</f>
        <v>4.6896551724137934E-3</v>
      </c>
      <c r="E14" s="113">
        <v>6.8</v>
      </c>
      <c r="F14" s="113">
        <f>D14*960</f>
        <v>4.5020689655172417</v>
      </c>
      <c r="G14" s="113">
        <f>D14*730</f>
        <v>3.4234482758620692</v>
      </c>
      <c r="H14" s="29"/>
      <c r="I14" s="114">
        <f>H14/D14</f>
        <v>0</v>
      </c>
      <c r="J14" s="96">
        <f>(H14*$K$2/511)+(6*I14/84428)</f>
        <v>0</v>
      </c>
      <c r="K14" s="30"/>
      <c r="L14" s="115">
        <f>K14*D14</f>
        <v>0</v>
      </c>
      <c r="N14" s="108"/>
      <c r="O14" s="109"/>
      <c r="P14" s="109"/>
      <c r="Q14" s="109"/>
      <c r="R14" s="110"/>
    </row>
    <row r="15" spans="1:18" x14ac:dyDescent="0.2">
      <c r="A15" s="98"/>
      <c r="B15" s="99"/>
      <c r="C15" s="100" t="s">
        <v>15</v>
      </c>
      <c r="D15" s="101">
        <f>E15/1450</f>
        <v>3.862068965517241E-3</v>
      </c>
      <c r="E15" s="113">
        <v>5.6</v>
      </c>
      <c r="F15" s="113">
        <f>D15*960</f>
        <v>3.7075862068965515</v>
      </c>
      <c r="G15" s="113">
        <f>D15*730</f>
        <v>2.8193103448275858</v>
      </c>
      <c r="H15" s="29"/>
      <c r="I15" s="114">
        <f>H15/D15</f>
        <v>0</v>
      </c>
      <c r="J15" s="96">
        <f>(H15*$K$2/511)+(6*I15/84428)</f>
        <v>0</v>
      </c>
      <c r="K15" s="30"/>
      <c r="L15" s="115">
        <f>K15*D15</f>
        <v>0</v>
      </c>
      <c r="N15" s="108"/>
      <c r="O15" s="109"/>
      <c r="P15" s="109"/>
      <c r="Q15" s="109"/>
      <c r="R15" s="110"/>
    </row>
    <row r="16" spans="1:18" x14ac:dyDescent="0.2">
      <c r="A16" s="98"/>
      <c r="B16" s="99"/>
      <c r="C16" s="100" t="s">
        <v>16</v>
      </c>
      <c r="D16" s="101">
        <f>E16/1450</f>
        <v>2.413793103448276E-3</v>
      </c>
      <c r="E16" s="113">
        <v>3.5</v>
      </c>
      <c r="F16" s="113">
        <f>D16*960</f>
        <v>2.317241379310345</v>
      </c>
      <c r="G16" s="113">
        <f>D16*730</f>
        <v>1.7620689655172415</v>
      </c>
      <c r="H16" s="29"/>
      <c r="I16" s="114">
        <f>H16/D16</f>
        <v>0</v>
      </c>
      <c r="J16" s="96">
        <f>(H16*$K$2/511)+(6*I16/84428)</f>
        <v>0</v>
      </c>
      <c r="K16" s="30"/>
      <c r="L16" s="115">
        <f>K16*D16</f>
        <v>0</v>
      </c>
      <c r="N16" s="108"/>
      <c r="O16" s="109"/>
      <c r="P16" s="109"/>
      <c r="Q16" s="109"/>
      <c r="R16" s="110"/>
    </row>
    <row r="17" spans="1:18" x14ac:dyDescent="0.2">
      <c r="A17" s="98"/>
      <c r="B17" s="99"/>
      <c r="C17" s="100" t="s">
        <v>17</v>
      </c>
      <c r="D17" s="101">
        <f>E17/1450</f>
        <v>1.0344827586206897E-3</v>
      </c>
      <c r="E17" s="113">
        <v>1.5</v>
      </c>
      <c r="F17" s="113">
        <f>D17*960</f>
        <v>0.99310344827586206</v>
      </c>
      <c r="G17" s="113">
        <f>D17*730</f>
        <v>0.75517241379310351</v>
      </c>
      <c r="H17" s="29"/>
      <c r="I17" s="114">
        <f>H17/D17</f>
        <v>0</v>
      </c>
      <c r="J17" s="96">
        <f>(H17*$K$2/511)+(6*I17/84428)</f>
        <v>0</v>
      </c>
      <c r="K17" s="30"/>
      <c r="L17" s="111">
        <f>K17*D17</f>
        <v>0</v>
      </c>
      <c r="N17" s="108"/>
      <c r="O17" s="109"/>
      <c r="P17" s="109"/>
      <c r="Q17" s="109"/>
      <c r="R17" s="110"/>
    </row>
    <row r="18" spans="1:18" x14ac:dyDescent="0.2">
      <c r="A18" s="98"/>
      <c r="B18" s="112"/>
      <c r="C18" s="100"/>
      <c r="D18" s="101"/>
      <c r="E18" s="113"/>
      <c r="F18" s="113"/>
      <c r="G18" s="113"/>
      <c r="H18" s="31"/>
      <c r="I18" s="114"/>
      <c r="J18" s="96"/>
      <c r="K18" s="41"/>
      <c r="L18" s="115"/>
      <c r="N18" s="108"/>
      <c r="O18" s="109"/>
      <c r="P18" s="109"/>
      <c r="Q18" s="109"/>
      <c r="R18" s="110"/>
    </row>
    <row r="19" spans="1:18" x14ac:dyDescent="0.2">
      <c r="A19" s="98"/>
      <c r="B19" s="116" t="s">
        <v>34</v>
      </c>
      <c r="C19" s="100" t="s">
        <v>13</v>
      </c>
      <c r="D19" s="101">
        <v>6.2857E-3</v>
      </c>
      <c r="E19" s="113">
        <f>D19*1450</f>
        <v>9.1142649999999996</v>
      </c>
      <c r="F19" s="113">
        <f>D19*960</f>
        <v>6.0342719999999996</v>
      </c>
      <c r="G19" s="113">
        <f>D19*730</f>
        <v>4.5885610000000003</v>
      </c>
      <c r="H19" s="29"/>
      <c r="I19" s="114">
        <f>H19/D19</f>
        <v>0</v>
      </c>
      <c r="J19" s="96">
        <f>(6*I19/84428)+(H19*K$2)/(511-((K$2-35)/4))</f>
        <v>0</v>
      </c>
      <c r="K19" s="30"/>
      <c r="L19" s="115">
        <f>K19*D19</f>
        <v>0</v>
      </c>
      <c r="N19" s="108"/>
      <c r="O19" s="109"/>
      <c r="P19" s="109"/>
      <c r="Q19" s="109"/>
      <c r="R19" s="110"/>
    </row>
    <row r="20" spans="1:18" x14ac:dyDescent="0.2">
      <c r="A20" s="98"/>
      <c r="B20" s="117" t="s">
        <v>47</v>
      </c>
      <c r="C20" s="100" t="s">
        <v>14</v>
      </c>
      <c r="D20" s="101">
        <v>4.5710000000000004E-3</v>
      </c>
      <c r="E20" s="113">
        <f>D20*1450</f>
        <v>6.6279500000000002</v>
      </c>
      <c r="F20" s="113">
        <f>D20*960</f>
        <v>4.3881600000000001</v>
      </c>
      <c r="G20" s="113">
        <f>D20*730</f>
        <v>3.3368300000000004</v>
      </c>
      <c r="H20" s="29"/>
      <c r="I20" s="114">
        <f>H20/D20</f>
        <v>0</v>
      </c>
      <c r="J20" s="96">
        <f t="shared" ref="J20:J21" si="1">(6*I20/84428)+(H20*K$2)/(511-((K$2-35)/4))</f>
        <v>0</v>
      </c>
      <c r="K20" s="30"/>
      <c r="L20" s="115">
        <f>K20*D20</f>
        <v>0</v>
      </c>
      <c r="N20" s="108"/>
      <c r="O20" s="109"/>
      <c r="P20" s="109"/>
      <c r="Q20" s="109"/>
      <c r="R20" s="110"/>
    </row>
    <row r="21" spans="1:18" x14ac:dyDescent="0.2">
      <c r="A21" s="98"/>
      <c r="B21" s="117"/>
      <c r="C21" s="100" t="s">
        <v>15</v>
      </c>
      <c r="D21" s="101">
        <v>3.4857E-3</v>
      </c>
      <c r="E21" s="113">
        <f>D21*1450</f>
        <v>5.054265</v>
      </c>
      <c r="F21" s="113">
        <f>D21*960</f>
        <v>3.3462719999999999</v>
      </c>
      <c r="G21" s="113">
        <f>D21*730</f>
        <v>2.5445609999999999</v>
      </c>
      <c r="H21" s="29"/>
      <c r="I21" s="114">
        <f>H21/D21</f>
        <v>0</v>
      </c>
      <c r="J21" s="96">
        <f t="shared" si="1"/>
        <v>0</v>
      </c>
      <c r="K21" s="30"/>
      <c r="L21" s="115">
        <f>K21*D21</f>
        <v>0</v>
      </c>
      <c r="N21" s="108"/>
      <c r="O21" s="109"/>
      <c r="P21" s="109"/>
      <c r="Q21" s="109"/>
      <c r="R21" s="110"/>
    </row>
    <row r="22" spans="1:18" x14ac:dyDescent="0.2">
      <c r="A22" s="98"/>
      <c r="B22" s="112"/>
      <c r="C22" s="100"/>
      <c r="D22" s="101"/>
      <c r="E22" s="113"/>
      <c r="F22" s="113"/>
      <c r="G22" s="113"/>
      <c r="H22" s="32"/>
      <c r="I22" s="114"/>
      <c r="J22" s="96"/>
      <c r="K22" s="41"/>
      <c r="L22" s="115"/>
      <c r="N22" s="108"/>
      <c r="O22" s="109"/>
      <c r="P22" s="109"/>
      <c r="Q22" s="109"/>
      <c r="R22" s="110"/>
    </row>
    <row r="23" spans="1:18" x14ac:dyDescent="0.2">
      <c r="A23" s="98"/>
      <c r="B23" s="99" t="s">
        <v>19</v>
      </c>
      <c r="C23" s="118" t="s">
        <v>13</v>
      </c>
      <c r="D23" s="101">
        <v>2.0400000000000001E-2</v>
      </c>
      <c r="E23" s="113">
        <v>29</v>
      </c>
      <c r="F23" s="113">
        <f>D23*960</f>
        <v>19.584000000000003</v>
      </c>
      <c r="G23" s="113">
        <f>D23*730</f>
        <v>14.892000000000001</v>
      </c>
      <c r="H23" s="33"/>
      <c r="I23" s="114">
        <f>H23/D23</f>
        <v>0</v>
      </c>
      <c r="J23" s="96">
        <f>(H23*$K$2/511)+(15*I23/84428)</f>
        <v>0</v>
      </c>
      <c r="K23" s="30"/>
      <c r="L23" s="119">
        <f>K23*D23</f>
        <v>0</v>
      </c>
      <c r="N23" s="108"/>
      <c r="O23" s="109"/>
      <c r="P23" s="109"/>
      <c r="Q23" s="109"/>
      <c r="R23" s="110"/>
    </row>
    <row r="24" spans="1:18" x14ac:dyDescent="0.2">
      <c r="A24" s="98"/>
      <c r="B24" s="99"/>
      <c r="C24" s="120" t="s">
        <v>14</v>
      </c>
      <c r="D24" s="121">
        <f>E24/1450</f>
        <v>1.7310344827586206E-2</v>
      </c>
      <c r="E24" s="113">
        <v>25.1</v>
      </c>
      <c r="F24" s="122">
        <f>D24*960</f>
        <v>16.617931034482758</v>
      </c>
      <c r="G24" s="122">
        <f>D24*730</f>
        <v>12.636551724137931</v>
      </c>
      <c r="H24" s="33"/>
      <c r="I24" s="114">
        <f>H24/D24</f>
        <v>0</v>
      </c>
      <c r="J24" s="96">
        <f>(H24*$K$2/511)+(15*I24/84428)</f>
        <v>0</v>
      </c>
      <c r="K24" s="30"/>
      <c r="L24" s="123">
        <f>K24*D24</f>
        <v>0</v>
      </c>
      <c r="N24" s="108"/>
      <c r="O24" s="109"/>
      <c r="P24" s="109"/>
      <c r="Q24" s="109"/>
      <c r="R24" s="110"/>
    </row>
    <row r="25" spans="1:18" x14ac:dyDescent="0.2">
      <c r="A25" s="98"/>
      <c r="B25" s="99"/>
      <c r="C25" s="100" t="s">
        <v>15</v>
      </c>
      <c r="D25" s="101">
        <f>E25/1450</f>
        <v>1.2965517241379312E-2</v>
      </c>
      <c r="E25" s="113">
        <v>18.8</v>
      </c>
      <c r="F25" s="113">
        <f>D25*960</f>
        <v>12.446896551724139</v>
      </c>
      <c r="G25" s="113">
        <f>D25*730</f>
        <v>9.4648275862068978</v>
      </c>
      <c r="H25" s="33"/>
      <c r="I25" s="114">
        <f>H25/D25</f>
        <v>0</v>
      </c>
      <c r="J25" s="96">
        <f>(H25*$K$2/511)+(15*I25/84428)</f>
        <v>0</v>
      </c>
      <c r="K25" s="30"/>
      <c r="L25" s="119">
        <f>K25*D25</f>
        <v>0</v>
      </c>
      <c r="N25" s="108"/>
      <c r="O25" s="109"/>
      <c r="P25" s="109"/>
      <c r="Q25" s="109"/>
      <c r="R25" s="110"/>
    </row>
    <row r="26" spans="1:18" x14ac:dyDescent="0.2">
      <c r="A26" s="98"/>
      <c r="B26" s="99"/>
      <c r="C26" s="100" t="s">
        <v>20</v>
      </c>
      <c r="D26" s="101">
        <f>E26/1450</f>
        <v>8.6206896551724137E-3</v>
      </c>
      <c r="E26" s="113">
        <v>12.5</v>
      </c>
      <c r="F26" s="113">
        <f>D26*960</f>
        <v>8.2758620689655178</v>
      </c>
      <c r="G26" s="113">
        <f>D26*730</f>
        <v>6.2931034482758621</v>
      </c>
      <c r="H26" s="33"/>
      <c r="I26" s="114">
        <f>H26/D26</f>
        <v>0</v>
      </c>
      <c r="J26" s="96">
        <f>(H26*$K$2/511)+(15*I26/84428)</f>
        <v>0</v>
      </c>
      <c r="K26" s="30"/>
      <c r="L26" s="119">
        <f>K26*D26</f>
        <v>0</v>
      </c>
      <c r="N26" s="108"/>
      <c r="O26" s="109"/>
      <c r="P26" s="109"/>
      <c r="Q26" s="109"/>
      <c r="R26" s="110"/>
    </row>
    <row r="27" spans="1:18" x14ac:dyDescent="0.2">
      <c r="A27" s="98"/>
      <c r="B27" s="112"/>
      <c r="C27" s="100"/>
      <c r="D27" s="124"/>
      <c r="E27" s="113"/>
      <c r="F27" s="113"/>
      <c r="G27" s="113"/>
      <c r="H27" s="34"/>
      <c r="I27" s="114"/>
      <c r="J27" s="125"/>
      <c r="K27" s="41"/>
      <c r="L27" s="119"/>
      <c r="N27" s="108"/>
      <c r="O27" s="109"/>
      <c r="P27" s="109"/>
      <c r="Q27" s="109"/>
      <c r="R27" s="110"/>
    </row>
    <row r="28" spans="1:18" x14ac:dyDescent="0.2">
      <c r="A28" s="98"/>
      <c r="B28" s="116" t="s">
        <v>35</v>
      </c>
      <c r="C28" s="100" t="s">
        <v>13</v>
      </c>
      <c r="D28" s="124">
        <v>3.3110000000000001E-2</v>
      </c>
      <c r="E28" s="113">
        <f>1450*D28</f>
        <v>48.009500000000003</v>
      </c>
      <c r="F28" s="113">
        <f>D28*960</f>
        <v>31.785600000000002</v>
      </c>
      <c r="G28" s="113">
        <v>9</v>
      </c>
      <c r="H28" s="33"/>
      <c r="I28" s="114">
        <f>H28/D28</f>
        <v>0</v>
      </c>
      <c r="J28" s="125">
        <f>(80*I28/84428)+(H28*$K$2)/(511-(($K$2-35)/4))</f>
        <v>0</v>
      </c>
      <c r="K28" s="30"/>
      <c r="L28" s="119">
        <f>K28*D28</f>
        <v>0</v>
      </c>
      <c r="N28" s="108"/>
      <c r="O28" s="109"/>
      <c r="P28" s="109"/>
      <c r="Q28" s="109"/>
      <c r="R28" s="110"/>
    </row>
    <row r="29" spans="1:18" x14ac:dyDescent="0.2">
      <c r="A29" s="98"/>
      <c r="B29" s="126" t="s">
        <v>48</v>
      </c>
      <c r="C29" s="100" t="s">
        <v>14</v>
      </c>
      <c r="D29" s="124">
        <v>0.03</v>
      </c>
      <c r="E29" s="113">
        <f>1450*D29</f>
        <v>43.5</v>
      </c>
      <c r="F29" s="113">
        <f>D29*960</f>
        <v>28.799999999999997</v>
      </c>
      <c r="G29" s="113">
        <f>D29*730</f>
        <v>21.9</v>
      </c>
      <c r="H29" s="33"/>
      <c r="I29" s="114">
        <f>H29/D29</f>
        <v>0</v>
      </c>
      <c r="J29" s="125">
        <f>(80*I29/84428)+(H29*$K$2)/(511-(($K$2-35)/4))</f>
        <v>0</v>
      </c>
      <c r="K29" s="30"/>
      <c r="L29" s="119">
        <f>K29*D29</f>
        <v>0</v>
      </c>
      <c r="N29" s="108"/>
      <c r="O29" s="109"/>
      <c r="P29" s="109"/>
      <c r="Q29" s="109"/>
      <c r="R29" s="110"/>
    </row>
    <row r="30" spans="1:18" x14ac:dyDescent="0.2">
      <c r="A30" s="98"/>
      <c r="B30" s="126"/>
      <c r="C30" s="100"/>
      <c r="D30" s="124"/>
      <c r="E30" s="113"/>
      <c r="F30" s="113"/>
      <c r="G30" s="113"/>
      <c r="H30" s="32"/>
      <c r="I30" s="114"/>
      <c r="J30" s="125"/>
      <c r="K30" s="41"/>
      <c r="L30" s="119"/>
      <c r="N30" s="108"/>
      <c r="O30" s="109"/>
      <c r="P30" s="109"/>
      <c r="Q30" s="109"/>
      <c r="R30" s="110"/>
    </row>
    <row r="31" spans="1:18" x14ac:dyDescent="0.2">
      <c r="A31" s="98"/>
      <c r="B31" s="127" t="s">
        <v>21</v>
      </c>
      <c r="C31" s="100" t="s">
        <v>13</v>
      </c>
      <c r="D31" s="124">
        <v>7.2301369199999993E-2</v>
      </c>
      <c r="E31" s="113"/>
      <c r="F31" s="113">
        <v>69</v>
      </c>
      <c r="G31" s="113">
        <f>D31*730</f>
        <v>52.779999515999997</v>
      </c>
      <c r="H31" s="35"/>
      <c r="I31" s="114">
        <f>H31/D31</f>
        <v>0</v>
      </c>
      <c r="J31" s="125">
        <f>(H31*$K$2/511)+(50*I31/84428)</f>
        <v>0</v>
      </c>
      <c r="K31" s="36"/>
      <c r="L31" s="119">
        <f>K31*D31</f>
        <v>0</v>
      </c>
      <c r="N31" s="108"/>
      <c r="O31" s="109"/>
      <c r="P31" s="109"/>
      <c r="Q31" s="109"/>
      <c r="R31" s="110"/>
    </row>
    <row r="32" spans="1:18" x14ac:dyDescent="0.2">
      <c r="A32" s="98"/>
      <c r="B32" s="127"/>
      <c r="C32" s="100" t="s">
        <v>14</v>
      </c>
      <c r="D32" s="124">
        <v>6.6799999999999998E-2</v>
      </c>
      <c r="E32" s="113"/>
      <c r="F32" s="113">
        <v>63</v>
      </c>
      <c r="G32" s="113">
        <f>D32*730</f>
        <v>48.763999999999996</v>
      </c>
      <c r="H32" s="35"/>
      <c r="I32" s="114">
        <f>H32/D32</f>
        <v>0</v>
      </c>
      <c r="J32" s="125">
        <f>(H32*$K$2/511)+(50*I32/84428)</f>
        <v>0</v>
      </c>
      <c r="K32" s="36"/>
      <c r="L32" s="119">
        <f>K32*D32</f>
        <v>0</v>
      </c>
      <c r="N32" s="108"/>
      <c r="O32" s="109"/>
      <c r="P32" s="109"/>
      <c r="Q32" s="109"/>
      <c r="R32" s="110"/>
    </row>
    <row r="33" spans="1:18" x14ac:dyDescent="0.2">
      <c r="A33" s="98"/>
      <c r="B33" s="127"/>
      <c r="C33" s="100" t="s">
        <v>15</v>
      </c>
      <c r="D33" s="124">
        <v>5.3499999999999999E-2</v>
      </c>
      <c r="E33" s="113"/>
      <c r="F33" s="113">
        <v>50</v>
      </c>
      <c r="G33" s="113">
        <f>D33*730</f>
        <v>39.055</v>
      </c>
      <c r="H33" s="35"/>
      <c r="I33" s="114">
        <f>H33/D33</f>
        <v>0</v>
      </c>
      <c r="J33" s="125">
        <f>(H33*$K$2/511)+(50*I33/84428)</f>
        <v>0</v>
      </c>
      <c r="K33" s="36"/>
      <c r="L33" s="119">
        <f>K33*D33</f>
        <v>0</v>
      </c>
      <c r="N33" s="108"/>
      <c r="O33" s="109"/>
      <c r="P33" s="109"/>
      <c r="Q33" s="109"/>
      <c r="R33" s="110"/>
    </row>
    <row r="34" spans="1:18" x14ac:dyDescent="0.2">
      <c r="A34" s="98"/>
      <c r="B34" s="127"/>
      <c r="C34" s="100" t="s">
        <v>20</v>
      </c>
      <c r="D34" s="124">
        <v>4.1000000000000002E-2</v>
      </c>
      <c r="E34" s="113"/>
      <c r="F34" s="113">
        <v>36</v>
      </c>
      <c r="G34" s="113">
        <f>D34*730</f>
        <v>29.93</v>
      </c>
      <c r="H34" s="35"/>
      <c r="I34" s="114">
        <f>H34/D34</f>
        <v>0</v>
      </c>
      <c r="J34" s="125">
        <f>(H34*$K$2/511)+(50*I34/84428)</f>
        <v>0</v>
      </c>
      <c r="K34" s="36"/>
      <c r="L34" s="119">
        <f>K34*D34</f>
        <v>0</v>
      </c>
      <c r="N34" s="108"/>
      <c r="O34" s="109"/>
      <c r="P34" s="109"/>
      <c r="Q34" s="109"/>
      <c r="R34" s="110"/>
    </row>
    <row r="35" spans="1:18" ht="8.25" customHeight="1" x14ac:dyDescent="0.2">
      <c r="A35" s="98"/>
      <c r="B35" s="112"/>
      <c r="C35" s="100"/>
      <c r="D35" s="124"/>
      <c r="E35" s="113"/>
      <c r="F35" s="113"/>
      <c r="G35" s="113"/>
      <c r="H35" s="128"/>
      <c r="I35" s="114"/>
      <c r="J35" s="125"/>
      <c r="K35" s="129"/>
      <c r="L35" s="119"/>
      <c r="N35" s="108"/>
      <c r="O35" s="109"/>
      <c r="P35" s="109"/>
      <c r="Q35" s="109"/>
      <c r="R35" s="110"/>
    </row>
    <row r="36" spans="1:18" x14ac:dyDescent="0.2">
      <c r="A36" s="98"/>
      <c r="B36" s="99" t="s">
        <v>23</v>
      </c>
      <c r="C36" s="100"/>
      <c r="D36" s="124"/>
      <c r="E36" s="130" t="s">
        <v>22</v>
      </c>
      <c r="F36" s="113"/>
      <c r="G36" s="113"/>
      <c r="H36" s="131"/>
      <c r="I36" s="114"/>
      <c r="J36" s="125"/>
      <c r="K36" s="132"/>
      <c r="L36" s="119"/>
      <c r="N36" s="108"/>
      <c r="O36" s="109"/>
      <c r="P36" s="109"/>
      <c r="Q36" s="109"/>
      <c r="R36" s="110"/>
    </row>
    <row r="37" spans="1:18" x14ac:dyDescent="0.2">
      <c r="A37" s="98"/>
      <c r="B37" s="99"/>
      <c r="C37" s="100" t="s">
        <v>13</v>
      </c>
      <c r="D37" s="124">
        <f>F37/960</f>
        <v>0.13229166666666667</v>
      </c>
      <c r="E37" s="113">
        <v>140</v>
      </c>
      <c r="F37" s="113">
        <v>127</v>
      </c>
      <c r="G37" s="113">
        <f>D37*730</f>
        <v>96.572916666666671</v>
      </c>
      <c r="H37" s="37"/>
      <c r="I37" s="114">
        <f>H37/D37</f>
        <v>0</v>
      </c>
      <c r="J37" s="125">
        <f>(H37*$K$2/511)+(100*I37/84428)</f>
        <v>0</v>
      </c>
      <c r="K37" s="38"/>
      <c r="L37" s="119">
        <f>K37*D37</f>
        <v>0</v>
      </c>
      <c r="N37" s="108"/>
      <c r="O37" s="109"/>
      <c r="P37" s="109"/>
      <c r="Q37" s="109"/>
      <c r="R37" s="110"/>
    </row>
    <row r="38" spans="1:18" ht="15.75" customHeight="1" thickBot="1" x14ac:dyDescent="0.25">
      <c r="A38" s="98"/>
      <c r="B38" s="99"/>
      <c r="C38" s="100"/>
      <c r="D38" s="133"/>
      <c r="E38" s="130" t="s">
        <v>24</v>
      </c>
      <c r="F38" s="113"/>
      <c r="G38" s="113"/>
      <c r="H38" s="134"/>
      <c r="I38" s="114"/>
      <c r="J38" s="135"/>
      <c r="K38" s="136"/>
      <c r="L38" s="119"/>
      <c r="N38" s="137"/>
      <c r="O38" s="138"/>
      <c r="P38" s="138"/>
      <c r="Q38" s="138"/>
      <c r="R38" s="139"/>
    </row>
    <row r="39" spans="1:18" ht="15" customHeight="1" x14ac:dyDescent="0.2">
      <c r="A39" s="98"/>
      <c r="B39" s="99"/>
      <c r="C39" s="120" t="s">
        <v>14</v>
      </c>
      <c r="D39" s="140">
        <f>F39/960</f>
        <v>0.11458333333333333</v>
      </c>
      <c r="E39" s="122">
        <v>132</v>
      </c>
      <c r="F39" s="122">
        <v>110</v>
      </c>
      <c r="G39" s="122">
        <f>D39*730</f>
        <v>83.645833333333329</v>
      </c>
      <c r="H39" s="37"/>
      <c r="I39" s="114">
        <f>H39/D39</f>
        <v>0</v>
      </c>
      <c r="J39" s="125">
        <f>(H39*$K$2/511)+(100*I39/84428)</f>
        <v>0</v>
      </c>
      <c r="K39" s="38"/>
      <c r="L39" s="119">
        <f>K39*D39</f>
        <v>0</v>
      </c>
    </row>
    <row r="40" spans="1:18" ht="15" customHeight="1" thickBot="1" x14ac:dyDescent="0.25">
      <c r="A40" s="141"/>
      <c r="B40" s="142"/>
      <c r="C40" s="143"/>
      <c r="D40" s="144"/>
      <c r="E40" s="145"/>
      <c r="F40" s="145"/>
      <c r="G40" s="145"/>
      <c r="H40" s="145"/>
      <c r="I40" s="146"/>
      <c r="J40" s="147"/>
      <c r="K40" s="145"/>
      <c r="L40" s="148"/>
    </row>
    <row r="41" spans="1:18" ht="74.25" customHeight="1" x14ac:dyDescent="0.2">
      <c r="A41" s="149"/>
      <c r="B41" s="150"/>
      <c r="C41" s="151"/>
      <c r="D41" s="152"/>
      <c r="E41" s="153" t="s">
        <v>54</v>
      </c>
      <c r="F41" s="154" t="s">
        <v>58</v>
      </c>
      <c r="G41" s="154" t="s">
        <v>64</v>
      </c>
      <c r="H41" s="155"/>
      <c r="I41" s="156"/>
      <c r="J41" s="157"/>
      <c r="K41" s="155"/>
      <c r="L41" s="158"/>
    </row>
    <row r="42" spans="1:18" ht="15" customHeight="1" thickBot="1" x14ac:dyDescent="0.25">
      <c r="A42" s="98"/>
      <c r="B42" s="116" t="s">
        <v>53</v>
      </c>
      <c r="C42" s="120"/>
      <c r="D42" s="140"/>
      <c r="E42" s="122"/>
      <c r="F42" s="122"/>
      <c r="G42" s="122"/>
      <c r="H42" s="122"/>
      <c r="I42" s="114"/>
      <c r="J42" s="125"/>
      <c r="K42" s="122"/>
      <c r="L42" s="119"/>
    </row>
    <row r="43" spans="1:18" ht="15" customHeight="1" x14ac:dyDescent="0.2">
      <c r="A43" s="98"/>
      <c r="B43" s="116" t="s">
        <v>55</v>
      </c>
      <c r="C43" s="120"/>
      <c r="D43" s="140">
        <f>E43/450</f>
        <v>0.38444444444444442</v>
      </c>
      <c r="E43" s="122">
        <v>173</v>
      </c>
      <c r="F43" s="122">
        <v>200</v>
      </c>
      <c r="G43" s="159">
        <f>K2/1.035</f>
        <v>96.618357487922708</v>
      </c>
      <c r="H43" s="30"/>
      <c r="I43" s="114">
        <f>H43/D43</f>
        <v>0</v>
      </c>
      <c r="J43" s="125">
        <f>H43*$K$2/511</f>
        <v>0</v>
      </c>
      <c r="K43" s="30"/>
      <c r="L43" s="119">
        <f>K43*D43</f>
        <v>0</v>
      </c>
      <c r="N43" s="160" t="s">
        <v>59</v>
      </c>
      <c r="O43" s="161"/>
      <c r="P43" s="161"/>
      <c r="Q43" s="161"/>
      <c r="R43" s="162"/>
    </row>
    <row r="44" spans="1:18" ht="15" customHeight="1" x14ac:dyDescent="0.2">
      <c r="A44" s="98"/>
      <c r="B44" s="116" t="s">
        <v>56</v>
      </c>
      <c r="C44" s="120"/>
      <c r="D44" s="140">
        <f>E44/450</f>
        <v>0.39777777777777779</v>
      </c>
      <c r="E44" s="122">
        <v>179</v>
      </c>
      <c r="F44" s="122">
        <v>80</v>
      </c>
      <c r="G44" s="159"/>
      <c r="H44" s="38"/>
      <c r="I44" s="114">
        <f>H44/D44</f>
        <v>0</v>
      </c>
      <c r="J44" s="125">
        <f>H44*$K$2/511</f>
        <v>0</v>
      </c>
      <c r="K44" s="38"/>
      <c r="L44" s="119">
        <f>K44*D44</f>
        <v>0</v>
      </c>
      <c r="N44" s="163"/>
      <c r="O44" s="164"/>
      <c r="P44" s="164"/>
      <c r="Q44" s="164"/>
      <c r="R44" s="165"/>
    </row>
    <row r="45" spans="1:18" ht="15" customHeight="1" x14ac:dyDescent="0.2">
      <c r="A45" s="98"/>
      <c r="B45" s="116" t="s">
        <v>57</v>
      </c>
      <c r="C45" s="120"/>
      <c r="D45" s="140">
        <f>E45/450</f>
        <v>0.40888888888888891</v>
      </c>
      <c r="E45" s="122">
        <v>184</v>
      </c>
      <c r="F45" s="122">
        <v>82</v>
      </c>
      <c r="G45" s="159"/>
      <c r="H45" s="38"/>
      <c r="I45" s="114">
        <f>H45/D45</f>
        <v>0</v>
      </c>
      <c r="J45" s="125">
        <f>H45*$K$2/511</f>
        <v>0</v>
      </c>
      <c r="K45" s="38"/>
      <c r="L45" s="119">
        <f>K45*D45</f>
        <v>0</v>
      </c>
      <c r="N45" s="163"/>
      <c r="O45" s="164"/>
      <c r="P45" s="164"/>
      <c r="Q45" s="164"/>
      <c r="R45" s="165"/>
    </row>
    <row r="46" spans="1:18" ht="15" customHeight="1" x14ac:dyDescent="0.2">
      <c r="A46" s="98"/>
      <c r="B46" s="116"/>
      <c r="C46" s="120"/>
      <c r="D46" s="140"/>
      <c r="E46" s="122"/>
      <c r="F46" s="122"/>
      <c r="G46" s="122"/>
      <c r="H46" s="166"/>
      <c r="I46" s="114"/>
      <c r="J46" s="125"/>
      <c r="K46" s="166"/>
      <c r="L46" s="119"/>
      <c r="N46" s="163"/>
      <c r="O46" s="164"/>
      <c r="P46" s="164"/>
      <c r="Q46" s="164"/>
      <c r="R46" s="165"/>
    </row>
    <row r="47" spans="1:18" ht="15" customHeight="1" x14ac:dyDescent="0.2">
      <c r="A47" s="98"/>
      <c r="B47" s="116" t="s">
        <v>60</v>
      </c>
      <c r="C47" s="120"/>
      <c r="D47" s="140"/>
      <c r="E47" s="122"/>
      <c r="F47" s="122"/>
      <c r="G47" s="122"/>
      <c r="H47" s="166"/>
      <c r="I47" s="114"/>
      <c r="J47" s="125"/>
      <c r="K47" s="166"/>
      <c r="L47" s="119"/>
      <c r="N47" s="163"/>
      <c r="O47" s="164"/>
      <c r="P47" s="164"/>
      <c r="Q47" s="164"/>
      <c r="R47" s="165"/>
    </row>
    <row r="48" spans="1:18" ht="15" customHeight="1" x14ac:dyDescent="0.2">
      <c r="A48" s="98"/>
      <c r="B48" s="116" t="s">
        <v>61</v>
      </c>
      <c r="C48" s="120"/>
      <c r="D48" s="140">
        <v>0.249</v>
      </c>
      <c r="E48" s="122">
        <v>110</v>
      </c>
      <c r="F48" s="122">
        <v>49</v>
      </c>
      <c r="G48" s="159">
        <f>K2/1.725</f>
        <v>57.971014492753618</v>
      </c>
      <c r="H48" s="30"/>
      <c r="I48" s="114">
        <f>H48/D48</f>
        <v>0</v>
      </c>
      <c r="J48" s="125">
        <f>H48*$K$2/511</f>
        <v>0</v>
      </c>
      <c r="K48" s="30"/>
      <c r="L48" s="119">
        <f>K48*D48</f>
        <v>0</v>
      </c>
      <c r="N48" s="163"/>
      <c r="O48" s="164"/>
      <c r="P48" s="164"/>
      <c r="Q48" s="164"/>
      <c r="R48" s="165"/>
    </row>
    <row r="49" spans="1:18" ht="15" customHeight="1" x14ac:dyDescent="0.2">
      <c r="A49" s="98"/>
      <c r="B49" s="116" t="s">
        <v>62</v>
      </c>
      <c r="C49" s="120"/>
      <c r="D49" s="140">
        <v>0.23699999999999999</v>
      </c>
      <c r="E49" s="122">
        <v>104</v>
      </c>
      <c r="F49" s="122">
        <v>47</v>
      </c>
      <c r="G49" s="159"/>
      <c r="H49" s="38"/>
      <c r="I49" s="114">
        <f>H49/D49</f>
        <v>0</v>
      </c>
      <c r="J49" s="125">
        <f>H49*$K$2/511</f>
        <v>0</v>
      </c>
      <c r="K49" s="38"/>
      <c r="L49" s="119">
        <f>K49*D49</f>
        <v>0</v>
      </c>
      <c r="N49" s="163"/>
      <c r="O49" s="164"/>
      <c r="P49" s="164"/>
      <c r="Q49" s="164"/>
      <c r="R49" s="165"/>
    </row>
    <row r="50" spans="1:18" ht="15" customHeight="1" x14ac:dyDescent="0.2">
      <c r="A50" s="98"/>
      <c r="B50" s="116" t="s">
        <v>63</v>
      </c>
      <c r="C50" s="120"/>
      <c r="D50" s="140">
        <v>0.222</v>
      </c>
      <c r="E50" s="122">
        <v>98</v>
      </c>
      <c r="F50" s="122">
        <v>43</v>
      </c>
      <c r="G50" s="159"/>
      <c r="H50" s="38"/>
      <c r="I50" s="114">
        <f>H50/D50</f>
        <v>0</v>
      </c>
      <c r="J50" s="125">
        <f>H50*$K$2/511</f>
        <v>0</v>
      </c>
      <c r="K50" s="38"/>
      <c r="L50" s="119">
        <f>K50*D50</f>
        <v>0</v>
      </c>
      <c r="N50" s="163"/>
      <c r="O50" s="164"/>
      <c r="P50" s="164"/>
      <c r="Q50" s="164"/>
      <c r="R50" s="165"/>
    </row>
    <row r="51" spans="1:18" ht="15" customHeight="1" thickBot="1" x14ac:dyDescent="0.25">
      <c r="A51" s="98"/>
      <c r="B51" s="167"/>
      <c r="C51" s="120"/>
      <c r="D51" s="140"/>
      <c r="E51" s="122"/>
      <c r="F51" s="122"/>
      <c r="G51" s="122"/>
      <c r="H51" s="166"/>
      <c r="I51" s="114"/>
      <c r="J51" s="125"/>
      <c r="K51" s="166"/>
      <c r="L51" s="119"/>
      <c r="N51" s="168"/>
      <c r="O51" s="169"/>
      <c r="P51" s="169"/>
      <c r="Q51" s="169"/>
      <c r="R51" s="170"/>
    </row>
    <row r="52" spans="1:18" x14ac:dyDescent="0.2">
      <c r="A52" s="171"/>
      <c r="B52" s="172"/>
      <c r="C52" s="173"/>
      <c r="D52" s="173"/>
      <c r="E52" s="173"/>
      <c r="F52" s="173"/>
      <c r="G52" s="173"/>
      <c r="H52" s="173"/>
      <c r="I52" s="193"/>
      <c r="J52" s="173"/>
      <c r="K52" s="174"/>
      <c r="L52" s="175"/>
    </row>
    <row r="53" spans="1:18" x14ac:dyDescent="0.2">
      <c r="A53" s="171"/>
      <c r="B53" s="176" t="s">
        <v>25</v>
      </c>
      <c r="C53" s="15"/>
      <c r="D53" s="177" t="s">
        <v>50</v>
      </c>
      <c r="E53" s="177" t="s">
        <v>50</v>
      </c>
      <c r="F53" s="178" t="s">
        <v>26</v>
      </c>
      <c r="G53" s="15"/>
      <c r="H53" s="178" t="s">
        <v>27</v>
      </c>
      <c r="I53" s="15"/>
      <c r="J53" s="178" t="s">
        <v>28</v>
      </c>
      <c r="K53" s="15"/>
      <c r="L53" s="179" t="s">
        <v>50</v>
      </c>
    </row>
    <row r="54" spans="1:18" x14ac:dyDescent="0.2">
      <c r="A54" s="171"/>
      <c r="B54" s="176" t="s">
        <v>11</v>
      </c>
      <c r="C54" s="180">
        <f>C53/60*1000</f>
        <v>0</v>
      </c>
      <c r="D54" s="178"/>
      <c r="E54" s="181"/>
      <c r="F54" s="178" t="s">
        <v>11</v>
      </c>
      <c r="G54" s="182">
        <f>G53*4.546</f>
        <v>0</v>
      </c>
      <c r="H54" s="178" t="s">
        <v>11</v>
      </c>
      <c r="I54" s="182">
        <f>I53*3.784512</f>
        <v>0</v>
      </c>
      <c r="J54" s="178" t="s">
        <v>11</v>
      </c>
      <c r="K54" s="183">
        <f>K53*3.784512</f>
        <v>0</v>
      </c>
      <c r="L54" s="184"/>
    </row>
    <row r="55" spans="1:18" x14ac:dyDescent="0.2">
      <c r="A55" s="171"/>
      <c r="B55" s="176"/>
      <c r="C55" s="185"/>
      <c r="D55" s="178"/>
      <c r="E55" s="181"/>
      <c r="F55" s="178"/>
      <c r="G55" s="181"/>
      <c r="H55" s="178"/>
      <c r="I55" s="181"/>
      <c r="J55" s="181"/>
      <c r="K55" s="178"/>
      <c r="L55" s="186"/>
    </row>
    <row r="56" spans="1:18" ht="13.5" thickBot="1" x14ac:dyDescent="0.25">
      <c r="A56" s="187"/>
      <c r="B56" s="188"/>
      <c r="C56" s="189"/>
      <c r="D56" s="189"/>
      <c r="E56" s="190" t="s">
        <v>30</v>
      </c>
      <c r="F56" s="189"/>
      <c r="G56" s="189"/>
      <c r="H56" s="189"/>
      <c r="I56" s="189"/>
      <c r="J56" s="189"/>
      <c r="K56" s="191"/>
      <c r="L56" s="192"/>
    </row>
  </sheetData>
  <sheetProtection sheet="1" objects="1" scenarios="1"/>
  <mergeCells count="18">
    <mergeCell ref="A5:A6"/>
    <mergeCell ref="E5:E6"/>
    <mergeCell ref="F5:F6"/>
    <mergeCell ref="G5:G6"/>
    <mergeCell ref="I5:I6"/>
    <mergeCell ref="N2:R4"/>
    <mergeCell ref="N43:R51"/>
    <mergeCell ref="B20:B21"/>
    <mergeCell ref="J5:J6"/>
    <mergeCell ref="N8:R38"/>
    <mergeCell ref="B5:B6"/>
    <mergeCell ref="C5:C6"/>
    <mergeCell ref="L5:L6"/>
    <mergeCell ref="B7:B11"/>
    <mergeCell ref="B13:B17"/>
    <mergeCell ref="B23:B26"/>
    <mergeCell ref="B31:B34"/>
    <mergeCell ref="B36:B39"/>
  </mergeCells>
  <phoneticPr fontId="0" type="noConversion"/>
  <printOptions horizontalCentered="1"/>
  <pageMargins left="0.55118110236220474" right="0.55118110236220474" top="0.59055118110236227" bottom="0.39370078740157483" header="0.51181102362204722" footer="0.51181102362204722"/>
  <pageSetup paperSize="9" scale="87" orientation="landscape" horizontalDpi="4294967292" verticalDpi="196"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12.75" x14ac:dyDescent="0.2"/>
  <cols>
    <col min="1" max="1" width="3.5703125" customWidth="1"/>
    <col min="2" max="2" width="10.7109375" customWidth="1"/>
    <col min="3" max="3" width="4" customWidth="1"/>
    <col min="5" max="5" width="3.140625" customWidth="1"/>
    <col min="6" max="6" width="10.28515625" customWidth="1"/>
    <col min="7" max="7" width="15.5703125" customWidth="1"/>
    <col min="11" max="11" width="3.85546875" customWidth="1"/>
  </cols>
  <sheetData>
    <row r="1" spans="1:13" ht="21.75" customHeight="1" x14ac:dyDescent="0.2">
      <c r="A1" s="1"/>
      <c r="B1" s="1"/>
      <c r="C1" s="1"/>
      <c r="D1" s="1"/>
      <c r="E1" s="1"/>
      <c r="F1" s="1"/>
      <c r="G1" s="1"/>
      <c r="H1" s="1"/>
      <c r="I1" s="1"/>
      <c r="J1" s="1"/>
      <c r="K1" s="1"/>
    </row>
    <row r="2" spans="1:13" ht="36" customHeight="1" x14ac:dyDescent="0.35">
      <c r="A2" s="2"/>
      <c r="B2" s="3" t="s">
        <v>36</v>
      </c>
      <c r="C2" s="3"/>
      <c r="D2" s="3"/>
      <c r="E2" s="3"/>
      <c r="F2" s="3"/>
      <c r="G2" s="3"/>
      <c r="H2" s="3"/>
      <c r="I2" s="4"/>
      <c r="J2" s="4"/>
      <c r="K2" s="5"/>
      <c r="L2" s="6"/>
      <c r="M2" s="6"/>
    </row>
    <row r="3" spans="1:13" ht="18" customHeight="1" x14ac:dyDescent="0.25">
      <c r="A3" s="1"/>
      <c r="B3" s="7"/>
      <c r="C3" s="7"/>
      <c r="D3" s="7"/>
      <c r="E3" s="7"/>
      <c r="F3" s="7"/>
      <c r="G3" s="7"/>
      <c r="H3" s="7"/>
      <c r="I3" s="7"/>
      <c r="J3" s="7"/>
      <c r="K3" s="5"/>
      <c r="L3" s="6"/>
      <c r="M3" s="6"/>
    </row>
    <row r="4" spans="1:13" ht="18" customHeight="1" thickBot="1" x14ac:dyDescent="0.3">
      <c r="A4" s="1"/>
      <c r="B4" s="7"/>
      <c r="C4" s="7"/>
      <c r="D4" s="7" t="s">
        <v>37</v>
      </c>
      <c r="E4" s="7"/>
      <c r="F4" s="7" t="s">
        <v>38</v>
      </c>
      <c r="G4" s="8" t="s">
        <v>39</v>
      </c>
      <c r="H4" s="8" t="s">
        <v>13</v>
      </c>
      <c r="I4" s="8">
        <v>9550</v>
      </c>
      <c r="J4" s="7"/>
      <c r="K4" s="5"/>
      <c r="L4" s="6"/>
      <c r="M4" s="6"/>
    </row>
    <row r="5" spans="1:13" ht="18" customHeight="1" x14ac:dyDescent="0.25">
      <c r="A5" s="1"/>
      <c r="B5" s="7"/>
      <c r="C5" s="7"/>
      <c r="D5" s="7"/>
      <c r="E5" s="7"/>
      <c r="F5" s="9"/>
      <c r="G5" s="10"/>
      <c r="H5" s="10" t="s">
        <v>10</v>
      </c>
      <c r="I5" s="10"/>
      <c r="J5" s="7"/>
      <c r="K5" s="5"/>
      <c r="L5" s="6"/>
      <c r="M5" s="6"/>
    </row>
    <row r="6" spans="1:13" ht="18" customHeight="1" x14ac:dyDescent="0.25">
      <c r="A6" s="1"/>
      <c r="B6" s="7"/>
      <c r="C6" s="7"/>
      <c r="D6" s="7"/>
      <c r="E6" s="7"/>
      <c r="F6" s="7"/>
      <c r="G6" s="7"/>
      <c r="H6" s="7"/>
      <c r="I6" s="7"/>
      <c r="J6" s="7"/>
      <c r="K6" s="5"/>
      <c r="L6" s="6"/>
      <c r="M6" s="6"/>
    </row>
    <row r="7" spans="1:13" ht="18" customHeight="1" x14ac:dyDescent="0.25">
      <c r="A7" s="1"/>
      <c r="B7" s="11" t="s">
        <v>40</v>
      </c>
      <c r="C7" s="12" t="s">
        <v>41</v>
      </c>
      <c r="D7" s="10" t="s">
        <v>42</v>
      </c>
      <c r="E7" s="7"/>
      <c r="F7" s="14">
        <v>0</v>
      </c>
      <c r="G7" s="40" t="s">
        <v>43</v>
      </c>
      <c r="H7" s="40"/>
      <c r="I7" s="14">
        <v>0</v>
      </c>
      <c r="J7" s="7"/>
      <c r="K7" s="5"/>
      <c r="L7" s="6"/>
      <c r="M7" s="6"/>
    </row>
    <row r="8" spans="1:13" ht="18" customHeight="1" thickBot="1" x14ac:dyDescent="0.3">
      <c r="A8" s="1"/>
      <c r="B8" s="7"/>
      <c r="C8" s="7"/>
      <c r="D8" s="7"/>
      <c r="E8" s="7"/>
      <c r="F8" s="7"/>
      <c r="G8" s="7"/>
      <c r="H8" s="7"/>
      <c r="I8" s="7"/>
      <c r="J8" s="7"/>
      <c r="K8" s="5"/>
      <c r="L8" s="6"/>
      <c r="M8" s="6"/>
    </row>
    <row r="9" spans="1:13" ht="18" customHeight="1" thickBot="1" x14ac:dyDescent="0.3">
      <c r="A9" s="1"/>
      <c r="B9" s="7"/>
      <c r="C9" s="7"/>
      <c r="D9" s="7" t="s">
        <v>44</v>
      </c>
      <c r="E9" s="7"/>
      <c r="F9" s="7"/>
      <c r="G9" s="13" t="e">
        <f>F7*9550/I7</f>
        <v>#DIV/0!</v>
      </c>
      <c r="H9" s="7" t="s">
        <v>45</v>
      </c>
      <c r="I9" s="7"/>
      <c r="J9" s="7"/>
      <c r="K9" s="5"/>
      <c r="L9" s="6"/>
      <c r="M9" s="6"/>
    </row>
    <row r="10" spans="1:13" ht="18" customHeight="1" x14ac:dyDescent="0.25">
      <c r="A10" s="1"/>
      <c r="B10" s="7"/>
      <c r="C10" s="7"/>
      <c r="D10" s="7"/>
      <c r="E10" s="7"/>
      <c r="F10" s="7"/>
      <c r="G10" s="7"/>
      <c r="H10" s="7"/>
      <c r="I10" s="7"/>
      <c r="J10" s="7"/>
      <c r="K10" s="5"/>
      <c r="L10" s="6"/>
      <c r="M10" s="6"/>
    </row>
    <row r="11" spans="1:13" ht="18" customHeight="1" x14ac:dyDescent="0.25">
      <c r="A11" s="1"/>
      <c r="B11" s="5"/>
      <c r="C11" s="5"/>
      <c r="D11" s="5"/>
      <c r="E11" s="5"/>
      <c r="F11" s="5"/>
      <c r="G11" s="5"/>
      <c r="H11" s="5"/>
      <c r="I11" s="5"/>
      <c r="J11" s="5"/>
      <c r="K11" s="5"/>
      <c r="L11" s="6"/>
      <c r="M11" s="6"/>
    </row>
    <row r="12" spans="1:13" ht="17.25" customHeight="1" x14ac:dyDescent="0.25">
      <c r="B12" s="6"/>
      <c r="C12" s="6"/>
      <c r="D12" s="6"/>
      <c r="E12" s="6"/>
      <c r="F12" s="6"/>
      <c r="G12" s="6"/>
      <c r="H12" s="6"/>
      <c r="I12" s="6"/>
      <c r="J12" s="6"/>
      <c r="K12" s="6"/>
      <c r="L12" s="6"/>
      <c r="M12" s="6"/>
    </row>
  </sheetData>
  <mergeCells count="1">
    <mergeCell ref="G7:H7"/>
  </mergeCells>
  <phoneticPr fontId="0" type="noConversion"/>
  <pageMargins left="0.75" right="0.75" top="1" bottom="1" header="0.5" footer="0.5"/>
  <pageSetup paperSize="9" orientation="portrait" horizontalDpi="4294967292"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0"/>
  <sheetViews>
    <sheetView workbookViewId="0"/>
  </sheetViews>
  <sheetFormatPr defaultRowHeight="12.75" x14ac:dyDescent="0.2"/>
  <cols>
    <col min="1" max="1" width="2.85546875" customWidth="1"/>
    <col min="2" max="2" width="80.5703125" customWidth="1"/>
    <col min="3" max="3" width="9.140625" style="16"/>
  </cols>
  <sheetData>
    <row r="3" spans="2:4" ht="13.5" thickBot="1" x14ac:dyDescent="0.25"/>
    <row r="4" spans="2:4" ht="23.25" x14ac:dyDescent="0.35">
      <c r="B4" s="17" t="s">
        <v>65</v>
      </c>
      <c r="C4" s="18">
        <v>50</v>
      </c>
      <c r="D4" s="19"/>
    </row>
    <row r="5" spans="2:4" ht="23.25" x14ac:dyDescent="0.35">
      <c r="B5" s="20"/>
      <c r="C5" s="21"/>
      <c r="D5" s="22"/>
    </row>
    <row r="6" spans="2:4" ht="23.25" x14ac:dyDescent="0.35">
      <c r="B6" s="20" t="s">
        <v>66</v>
      </c>
      <c r="C6" s="23"/>
      <c r="D6" s="22"/>
    </row>
    <row r="7" spans="2:4" ht="23.25" x14ac:dyDescent="0.35">
      <c r="B7" s="20"/>
      <c r="C7" s="21"/>
      <c r="D7" s="22"/>
    </row>
    <row r="8" spans="2:4" ht="23.25" x14ac:dyDescent="0.35">
      <c r="B8" s="20" t="s">
        <v>67</v>
      </c>
      <c r="C8" s="23"/>
      <c r="D8" s="22"/>
    </row>
    <row r="9" spans="2:4" ht="23.25" x14ac:dyDescent="0.35">
      <c r="B9" s="20"/>
      <c r="C9" s="21"/>
      <c r="D9" s="22"/>
    </row>
    <row r="10" spans="2:4" ht="24" thickBot="1" x14ac:dyDescent="0.4">
      <c r="B10" s="24" t="s">
        <v>68</v>
      </c>
      <c r="C10" s="26">
        <f>(POWER((C6/C4),2))*C8</f>
        <v>0</v>
      </c>
      <c r="D10" s="25"/>
    </row>
  </sheetData>
  <sheetProtection password="C49E"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Flows</vt:lpstr>
      <vt:lpstr>Torque</vt:lpstr>
      <vt:lpstr>MotorInverter Approx KW</vt:lpstr>
    </vt:vector>
  </TitlesOfParts>
  <Company>Wanner International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Wanner International</dc:creator>
  <cp:lastModifiedBy>Michael Jaworski</cp:lastModifiedBy>
  <cp:lastPrinted>2005-11-02T10:53:14Z</cp:lastPrinted>
  <dcterms:created xsi:type="dcterms:W3CDTF">2000-09-22T11:17:20Z</dcterms:created>
  <dcterms:modified xsi:type="dcterms:W3CDTF">2013-10-04T14:12:58Z</dcterms:modified>
</cp:coreProperties>
</file>